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308" windowWidth="15456" windowHeight="8388" activeTab="2"/>
  </bookViews>
  <sheets>
    <sheet name="Default and baseline factors" sheetId="1" r:id="rId1"/>
    <sheet name="Conversions" sheetId="2" r:id="rId2"/>
    <sheet name="ER calculations" sheetId="3" r:id="rId3"/>
  </sheets>
  <definedNames/>
  <calcPr fullCalcOnLoad="1"/>
</workbook>
</file>

<file path=xl/sharedStrings.xml><?xml version="1.0" encoding="utf-8"?>
<sst xmlns="http://schemas.openxmlformats.org/spreadsheetml/2006/main" count="156" uniqueCount="80">
  <si>
    <t>tCO2/GJ</t>
  </si>
  <si>
    <t>Baseline fixed parameters</t>
  </si>
  <si>
    <t>GJ/MWh</t>
  </si>
  <si>
    <t>t.c.e./MWh</t>
  </si>
  <si>
    <t>Baseline scenario</t>
  </si>
  <si>
    <t>Variable</t>
  </si>
  <si>
    <t>Unit</t>
  </si>
  <si>
    <t>Power supplied to grid</t>
  </si>
  <si>
    <t>MWh</t>
  </si>
  <si>
    <t>Overal fuel, including:</t>
  </si>
  <si>
    <t>t.c.e.</t>
  </si>
  <si>
    <t>coal consumption</t>
  </si>
  <si>
    <t>t</t>
  </si>
  <si>
    <t>in %</t>
  </si>
  <si>
    <t>GJ</t>
  </si>
  <si>
    <t>gas consumption</t>
  </si>
  <si>
    <t>000m3</t>
  </si>
  <si>
    <t>in%</t>
  </si>
  <si>
    <t>mazut consumption</t>
  </si>
  <si>
    <t>Specific fuel consumption for grid supply</t>
  </si>
  <si>
    <t>g.c.e./kWh</t>
  </si>
  <si>
    <t>Fuel emissions baseline</t>
  </si>
  <si>
    <t>tCO2/y</t>
  </si>
  <si>
    <t>Project scenario</t>
  </si>
  <si>
    <t>Fuel emissions project</t>
  </si>
  <si>
    <t>Emissions reduction</t>
  </si>
  <si>
    <t>t.c.e. (ton of coal equivalent)</t>
  </si>
  <si>
    <t>=</t>
  </si>
  <si>
    <t>kcal</t>
  </si>
  <si>
    <t>kJ</t>
  </si>
  <si>
    <t>kcal/kg</t>
  </si>
  <si>
    <t>GJ/t</t>
  </si>
  <si>
    <t>g.c.e./kWh (gram of coal equivalent/kilowathour)</t>
  </si>
  <si>
    <r>
      <t>ER</t>
    </r>
    <r>
      <rPr>
        <b/>
        <vertAlign val="subscript"/>
        <sz val="11"/>
        <color indexed="8"/>
        <rFont val="Calibri"/>
        <family val="2"/>
      </rPr>
      <t>2009</t>
    </r>
  </si>
  <si>
    <r>
      <t>El</t>
    </r>
    <r>
      <rPr>
        <b/>
        <sz val="8"/>
        <color indexed="8"/>
        <rFont val="Calibri"/>
        <family val="2"/>
      </rPr>
      <t xml:space="preserve"> y</t>
    </r>
  </si>
  <si>
    <r>
      <t>FC</t>
    </r>
    <r>
      <rPr>
        <b/>
        <sz val="8"/>
        <color indexed="8"/>
        <rFont val="Calibri"/>
        <family val="2"/>
      </rPr>
      <t>coal, y</t>
    </r>
  </si>
  <si>
    <r>
      <t>FC</t>
    </r>
    <r>
      <rPr>
        <b/>
        <sz val="8"/>
        <color indexed="8"/>
        <rFont val="Calibri"/>
        <family val="2"/>
      </rPr>
      <t>gas, y</t>
    </r>
  </si>
  <si>
    <r>
      <t>FC</t>
    </r>
    <r>
      <rPr>
        <b/>
        <sz val="8"/>
        <color indexed="8"/>
        <rFont val="Calibri"/>
        <family val="2"/>
      </rPr>
      <t>mazut, y</t>
    </r>
  </si>
  <si>
    <r>
      <t>SFC</t>
    </r>
    <r>
      <rPr>
        <b/>
        <sz val="8"/>
        <color indexed="8"/>
        <rFont val="Calibri"/>
        <family val="2"/>
      </rPr>
      <t>Bsl</t>
    </r>
  </si>
  <si>
    <r>
      <t>CEF</t>
    </r>
    <r>
      <rPr>
        <b/>
        <sz val="8"/>
        <color indexed="8"/>
        <rFont val="Calibri"/>
        <family val="2"/>
      </rPr>
      <t>coal</t>
    </r>
  </si>
  <si>
    <r>
      <t>NCV</t>
    </r>
    <r>
      <rPr>
        <b/>
        <sz val="8"/>
        <color indexed="8"/>
        <rFont val="Calibri"/>
        <family val="2"/>
      </rPr>
      <t>mazut</t>
    </r>
  </si>
  <si>
    <r>
      <t>CEF</t>
    </r>
    <r>
      <rPr>
        <b/>
        <sz val="8"/>
        <color indexed="8"/>
        <rFont val="Calibri"/>
        <family val="2"/>
      </rPr>
      <t>mazut</t>
    </r>
  </si>
  <si>
    <r>
      <t>NCV</t>
    </r>
    <r>
      <rPr>
        <b/>
        <sz val="8"/>
        <color indexed="8"/>
        <rFont val="Calibri"/>
        <family val="2"/>
      </rPr>
      <t>gas</t>
    </r>
  </si>
  <si>
    <r>
      <t>CEF</t>
    </r>
    <r>
      <rPr>
        <b/>
        <sz val="8"/>
        <color indexed="8"/>
        <rFont val="Calibri"/>
        <family val="2"/>
      </rPr>
      <t>gas</t>
    </r>
  </si>
  <si>
    <r>
      <t>BE</t>
    </r>
    <r>
      <rPr>
        <b/>
        <sz val="8"/>
        <color indexed="8"/>
        <rFont val="Calibri"/>
        <family val="2"/>
      </rPr>
      <t>fuel,y</t>
    </r>
  </si>
  <si>
    <r>
      <t>NCV</t>
    </r>
    <r>
      <rPr>
        <b/>
        <sz val="8"/>
        <color indexed="8"/>
        <rFont val="Calibri"/>
        <family val="2"/>
      </rPr>
      <t>coal,y</t>
    </r>
  </si>
  <si>
    <r>
      <t>NCV</t>
    </r>
    <r>
      <rPr>
        <b/>
        <sz val="8"/>
        <color indexed="8"/>
        <rFont val="Calibri"/>
        <family val="2"/>
      </rPr>
      <t>mazut,y</t>
    </r>
  </si>
  <si>
    <r>
      <t>NCV</t>
    </r>
    <r>
      <rPr>
        <b/>
        <sz val="8"/>
        <color indexed="8"/>
        <rFont val="Calibri"/>
        <family val="2"/>
      </rPr>
      <t>gas,y</t>
    </r>
  </si>
  <si>
    <r>
      <t>PE</t>
    </r>
    <r>
      <rPr>
        <b/>
        <sz val="8"/>
        <color indexed="8"/>
        <rFont val="Calibri"/>
        <family val="2"/>
      </rPr>
      <t>fuel,y</t>
    </r>
  </si>
  <si>
    <r>
      <t>EF</t>
    </r>
    <r>
      <rPr>
        <vertAlign val="subscript"/>
        <sz val="11"/>
        <color indexed="8"/>
        <rFont val="Calibri"/>
        <family val="2"/>
      </rPr>
      <t>CO2,gas</t>
    </r>
  </si>
  <si>
    <r>
      <t>EF</t>
    </r>
    <r>
      <rPr>
        <vertAlign val="subscript"/>
        <sz val="11"/>
        <color indexed="8"/>
        <rFont val="Calibri"/>
        <family val="2"/>
      </rPr>
      <t>CO2,mazut</t>
    </r>
  </si>
  <si>
    <r>
      <t>EF</t>
    </r>
    <r>
      <rPr>
        <b/>
        <vertAlign val="subscript"/>
        <sz val="11"/>
        <color indexed="8"/>
        <rFont val="Calibri"/>
        <family val="2"/>
      </rPr>
      <t>CO2,coal</t>
    </r>
  </si>
  <si>
    <r>
      <t>tCO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/GJ</t>
    </r>
  </si>
  <si>
    <r>
      <t>SFC</t>
    </r>
    <r>
      <rPr>
        <b/>
        <vertAlign val="subscript"/>
        <sz val="11"/>
        <color indexed="8"/>
        <rFont val="Calibri"/>
        <family val="2"/>
      </rPr>
      <t>Bsl</t>
    </r>
  </si>
  <si>
    <t>Unit conversion</t>
  </si>
  <si>
    <t>one unit to convert</t>
  </si>
  <si>
    <t>equals to</t>
  </si>
  <si>
    <t>GJ/1000 Nm3</t>
  </si>
  <si>
    <t>kcal/Nm3</t>
  </si>
  <si>
    <t xml:space="preserve">Default values </t>
  </si>
  <si>
    <t>Zuyeaskaya TPP (units 1 to 4)</t>
  </si>
  <si>
    <t>Emissions reduction calculations MR 002</t>
  </si>
  <si>
    <t>01.2011</t>
  </si>
  <si>
    <t>02.2011</t>
  </si>
  <si>
    <t>Total fuel emissions baseline</t>
  </si>
  <si>
    <t>Total fuel emissions project</t>
  </si>
  <si>
    <t>Total emissions reduction</t>
  </si>
  <si>
    <t>01.2010-12.2010</t>
  </si>
  <si>
    <r>
      <t>NCV</t>
    </r>
    <r>
      <rPr>
        <b/>
        <sz val="8"/>
        <color indexed="8"/>
        <rFont val="Calibri"/>
        <family val="2"/>
      </rPr>
      <t>coal</t>
    </r>
  </si>
  <si>
    <r>
      <t>EF</t>
    </r>
    <r>
      <rPr>
        <b/>
        <sz val="8"/>
        <color indexed="8"/>
        <rFont val="Calibri"/>
        <family val="2"/>
      </rPr>
      <t>CO2coal</t>
    </r>
  </si>
  <si>
    <r>
      <t>EF</t>
    </r>
    <r>
      <rPr>
        <b/>
        <sz val="8"/>
        <color indexed="8"/>
        <rFont val="Calibri"/>
        <family val="2"/>
      </rPr>
      <t>CO</t>
    </r>
    <r>
      <rPr>
        <b/>
        <sz val="6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mazut</t>
    </r>
  </si>
  <si>
    <r>
      <t>EF</t>
    </r>
    <r>
      <rPr>
        <b/>
        <sz val="8"/>
        <color indexed="8"/>
        <rFont val="Calibri"/>
        <family val="2"/>
      </rPr>
      <t>CO2</t>
    </r>
    <r>
      <rPr>
        <b/>
        <sz val="8"/>
        <color indexed="8"/>
        <rFont val="Calibri"/>
        <family val="2"/>
      </rPr>
      <t>gas</t>
    </r>
  </si>
  <si>
    <t xml:space="preserve">Net calorific value of mazut </t>
  </si>
  <si>
    <t xml:space="preserve">Net calorific value of gas </t>
  </si>
  <si>
    <t>Carbon emission factor for gas</t>
  </si>
  <si>
    <t>Carbon emission factor for mazut</t>
  </si>
  <si>
    <t>Carbon emission factor for coal</t>
  </si>
  <si>
    <t>Net calorific value of coal</t>
  </si>
  <si>
    <t>Fixed ex-ante in the PDD, see Annex 2 -calculations</t>
  </si>
  <si>
    <t>2006 IPCC Guidelines, V.2-Energy, Table 1.4, http://www.ipcc-nggip.iges.or.jp/public/2006gl/pdf/2_Volume2/V2_1_Ch1_Introduction.pdf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</si>
</sst>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name val="Calibri"/>
      <family val="2"/>
    </font>
    <font>
      <b/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165" fontId="5" fillId="0" borderId="12" xfId="0" applyNumberFormat="1" applyFont="1" applyFill="1" applyBorder="1" applyAlignment="1" quotePrefix="1">
      <alignment/>
    </xf>
    <xf numFmtId="0" fontId="5" fillId="0" borderId="12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20" borderId="22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23" xfId="0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0" fontId="5" fillId="0" borderId="12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5" fontId="5" fillId="0" borderId="28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0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49" fontId="1" fillId="0" borderId="26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right"/>
    </xf>
    <xf numFmtId="0" fontId="1" fillId="24" borderId="29" xfId="0" applyFont="1" applyFill="1" applyBorder="1" applyAlignment="1">
      <alignment/>
    </xf>
    <xf numFmtId="0" fontId="0" fillId="24" borderId="31" xfId="0" applyFill="1" applyBorder="1" applyAlignment="1">
      <alignment/>
    </xf>
    <xf numFmtId="3" fontId="1" fillId="24" borderId="3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27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8" fillId="0" borderId="12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3.8515625" style="4" customWidth="1"/>
    <col min="2" max="2" width="12.00390625" style="4" customWidth="1"/>
    <col min="3" max="3" width="12.140625" style="4" customWidth="1"/>
    <col min="4" max="7" width="9.140625" style="4" customWidth="1"/>
    <col min="8" max="8" width="11.140625" style="4" customWidth="1"/>
    <col min="9" max="9" width="0.13671875" style="4" customWidth="1"/>
    <col min="10" max="16384" width="9.140625" style="4" customWidth="1"/>
  </cols>
  <sheetData>
    <row r="1" ht="14.25">
      <c r="A1" s="1" t="str">
        <f>'ER calculations'!A1</f>
        <v>Emissions reduction calculations MR 002</v>
      </c>
    </row>
    <row r="3" spans="1:3" ht="14.25">
      <c r="A3" s="13" t="s">
        <v>59</v>
      </c>
      <c r="B3" s="5"/>
      <c r="C3" s="5"/>
    </row>
    <row r="4" spans="1:9" ht="15">
      <c r="A4" s="15" t="s">
        <v>51</v>
      </c>
      <c r="B4" s="14" t="s">
        <v>52</v>
      </c>
      <c r="C4" s="14">
        <v>0.0961</v>
      </c>
      <c r="D4" s="70" t="s">
        <v>79</v>
      </c>
      <c r="E4" s="71"/>
      <c r="F4" s="71"/>
      <c r="G4" s="71"/>
      <c r="H4" s="71"/>
      <c r="I4" s="71"/>
    </row>
    <row r="5" spans="1:9" ht="15">
      <c r="A5" s="15" t="s">
        <v>49</v>
      </c>
      <c r="B5" s="14" t="s">
        <v>52</v>
      </c>
      <c r="C5" s="14">
        <v>0.0561</v>
      </c>
      <c r="D5" s="71"/>
      <c r="E5" s="71"/>
      <c r="F5" s="71"/>
      <c r="G5" s="71"/>
      <c r="H5" s="71"/>
      <c r="I5" s="71"/>
    </row>
    <row r="6" spans="1:9" ht="23.25" customHeight="1">
      <c r="A6" s="15" t="s">
        <v>50</v>
      </c>
      <c r="B6" s="14" t="s">
        <v>52</v>
      </c>
      <c r="C6" s="14">
        <v>0.0774</v>
      </c>
      <c r="D6" s="71"/>
      <c r="E6" s="71"/>
      <c r="F6" s="71"/>
      <c r="G6" s="71"/>
      <c r="H6" s="71"/>
      <c r="I6" s="71"/>
    </row>
    <row r="7" spans="1:3" ht="14.25">
      <c r="A7" s="5"/>
      <c r="B7" s="5"/>
      <c r="C7" s="5"/>
    </row>
    <row r="8" spans="1:3" ht="14.25">
      <c r="A8" s="13" t="s">
        <v>1</v>
      </c>
      <c r="B8" s="5"/>
      <c r="C8" s="5"/>
    </row>
    <row r="9" spans="1:8" ht="15">
      <c r="A9" s="15" t="s">
        <v>53</v>
      </c>
      <c r="B9" s="14" t="s">
        <v>2</v>
      </c>
      <c r="C9" s="14">
        <v>10.5232</v>
      </c>
      <c r="D9" s="72" t="s">
        <v>78</v>
      </c>
      <c r="E9" s="73"/>
      <c r="F9" s="73"/>
      <c r="G9" s="73"/>
      <c r="H9" s="74"/>
    </row>
    <row r="10" spans="1:8" ht="15">
      <c r="A10" s="15" t="s">
        <v>53</v>
      </c>
      <c r="B10" s="14" t="s">
        <v>3</v>
      </c>
      <c r="C10" s="14">
        <v>359.059</v>
      </c>
      <c r="D10" s="75"/>
      <c r="E10" s="76"/>
      <c r="F10" s="76"/>
      <c r="G10" s="76"/>
      <c r="H10" s="77"/>
    </row>
  </sheetData>
  <sheetProtection/>
  <mergeCells count="2">
    <mergeCell ref="D4:I6"/>
    <mergeCell ref="D9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C16" sqref="C16"/>
    </sheetView>
  </sheetViews>
  <sheetFormatPr defaultColWidth="9.140625" defaultRowHeight="15"/>
  <cols>
    <col min="1" max="1" width="45.57421875" style="0" customWidth="1"/>
    <col min="2" max="2" width="3.7109375" style="0" customWidth="1"/>
    <col min="3" max="3" width="15.421875" style="0" customWidth="1"/>
    <col min="4" max="4" width="12.421875" style="0" bestFit="1" customWidth="1"/>
    <col min="5" max="5" width="9.421875" style="0" customWidth="1"/>
    <col min="6" max="6" width="12.00390625" style="0" bestFit="1" customWidth="1"/>
  </cols>
  <sheetData>
    <row r="1" ht="14.25">
      <c r="A1" t="str">
        <f>'ER calculations'!A1</f>
        <v>Emissions reduction calculations MR 002</v>
      </c>
    </row>
    <row r="3" ht="15" thickBot="1">
      <c r="A3" s="3" t="s">
        <v>54</v>
      </c>
    </row>
    <row r="4" spans="1:4" ht="15" thickBot="1">
      <c r="A4" s="24" t="s">
        <v>55</v>
      </c>
      <c r="B4" s="25"/>
      <c r="C4" s="25" t="s">
        <v>56</v>
      </c>
      <c r="D4" s="26"/>
    </row>
    <row r="5" spans="1:4" ht="14.25">
      <c r="A5" s="21" t="s">
        <v>26</v>
      </c>
      <c r="B5" s="22" t="s">
        <v>27</v>
      </c>
      <c r="C5" s="22">
        <v>29.3076</v>
      </c>
      <c r="D5" s="23" t="s">
        <v>14</v>
      </c>
    </row>
    <row r="6" spans="1:4" ht="14.25">
      <c r="A6" s="16" t="s">
        <v>28</v>
      </c>
      <c r="B6" s="2" t="s">
        <v>27</v>
      </c>
      <c r="C6" s="2">
        <v>4.1868</v>
      </c>
      <c r="D6" s="17" t="s">
        <v>29</v>
      </c>
    </row>
    <row r="7" spans="1:4" ht="14.25">
      <c r="A7" s="16" t="s">
        <v>30</v>
      </c>
      <c r="B7" s="2" t="s">
        <v>27</v>
      </c>
      <c r="C7" s="2">
        <v>0.0041868</v>
      </c>
      <c r="D7" s="17" t="s">
        <v>31</v>
      </c>
    </row>
    <row r="8" spans="1:4" ht="14.25">
      <c r="A8" s="16" t="s">
        <v>58</v>
      </c>
      <c r="B8" s="2" t="s">
        <v>27</v>
      </c>
      <c r="C8" s="2">
        <v>0.0041868</v>
      </c>
      <c r="D8" s="17" t="s">
        <v>57</v>
      </c>
    </row>
    <row r="9" spans="1:4" ht="15" thickBot="1">
      <c r="A9" s="18" t="s">
        <v>32</v>
      </c>
      <c r="B9" s="19" t="s">
        <v>27</v>
      </c>
      <c r="C9" s="19">
        <v>0.0293076</v>
      </c>
      <c r="D9" s="20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5" zoomScaleNormal="75" zoomScalePageLayoutView="0" workbookViewId="0" topLeftCell="A1">
      <selection activeCell="P45" sqref="P45"/>
    </sheetView>
  </sheetViews>
  <sheetFormatPr defaultColWidth="9.140625" defaultRowHeight="15"/>
  <cols>
    <col min="1" max="1" width="41.28125" style="29" customWidth="1"/>
    <col min="2" max="2" width="9.140625" style="29" customWidth="1"/>
    <col min="3" max="3" width="14.00390625" style="29" customWidth="1"/>
    <col min="4" max="6" width="17.00390625" style="29" customWidth="1"/>
    <col min="7" max="7" width="9.140625" style="29" customWidth="1"/>
    <col min="8" max="8" width="12.00390625" style="29" bestFit="1" customWidth="1"/>
    <col min="9" max="9" width="11.57421875" style="29" bestFit="1" customWidth="1"/>
    <col min="10" max="16384" width="9.140625" style="29" customWidth="1"/>
  </cols>
  <sheetData>
    <row r="1" spans="1:6" ht="14.25">
      <c r="A1" s="13" t="s">
        <v>61</v>
      </c>
      <c r="B1" s="28"/>
      <c r="C1" s="28"/>
      <c r="D1" s="28"/>
      <c r="E1" s="28"/>
      <c r="F1" s="28"/>
    </row>
    <row r="2" spans="1:6" ht="14.25">
      <c r="A2" s="28"/>
      <c r="B2" s="28"/>
      <c r="C2" s="28"/>
      <c r="D2" s="28"/>
      <c r="E2" s="28"/>
      <c r="F2" s="28"/>
    </row>
    <row r="3" spans="1:6" ht="15" thickBot="1">
      <c r="A3" s="30" t="s">
        <v>4</v>
      </c>
      <c r="B3" s="28"/>
      <c r="C3" s="28"/>
      <c r="D3" s="28"/>
      <c r="E3" s="28"/>
      <c r="F3" s="28"/>
    </row>
    <row r="4" spans="1:6" ht="14.25">
      <c r="A4" s="31" t="s">
        <v>60</v>
      </c>
      <c r="B4" s="32" t="s">
        <v>5</v>
      </c>
      <c r="C4" s="32" t="s">
        <v>6</v>
      </c>
      <c r="D4" s="56" t="s">
        <v>67</v>
      </c>
      <c r="E4" s="48" t="s">
        <v>62</v>
      </c>
      <c r="F4" s="48" t="s">
        <v>63</v>
      </c>
    </row>
    <row r="5" spans="1:6" ht="14.25">
      <c r="A5" s="34" t="s">
        <v>7</v>
      </c>
      <c r="B5" s="35" t="s">
        <v>34</v>
      </c>
      <c r="C5" s="6" t="s">
        <v>8</v>
      </c>
      <c r="D5" s="27">
        <f>D30</f>
        <v>5461058</v>
      </c>
      <c r="E5" s="27">
        <f>E30</f>
        <v>539999</v>
      </c>
      <c r="F5" s="27">
        <f>F30</f>
        <v>585950</v>
      </c>
    </row>
    <row r="6" spans="1:6" ht="14.25">
      <c r="A6" s="34" t="s">
        <v>9</v>
      </c>
      <c r="B6" s="35"/>
      <c r="C6" s="6" t="s">
        <v>10</v>
      </c>
      <c r="D6" s="27">
        <f>D5*D16/1000</f>
        <v>1960842.0244220002</v>
      </c>
      <c r="E6" s="27">
        <f>E5*E16/1000</f>
        <v>193891.500941</v>
      </c>
      <c r="F6" s="27">
        <f>F5*F16/1000</f>
        <v>210390.62105000002</v>
      </c>
    </row>
    <row r="7" spans="1:6" ht="14.25">
      <c r="A7" s="34" t="s">
        <v>11</v>
      </c>
      <c r="B7" s="35" t="s">
        <v>35</v>
      </c>
      <c r="C7" s="6" t="s">
        <v>12</v>
      </c>
      <c r="D7" s="27">
        <f>D9/(D18*Conversions!$C$7)</f>
        <v>2871440.7687010597</v>
      </c>
      <c r="E7" s="27">
        <f>E9/(E18*Conversions!$C$7)</f>
        <v>276267.3698378989</v>
      </c>
      <c r="F7" s="27">
        <f>F9/(F18*Conversions!$C$7)</f>
        <v>299196.3382992723</v>
      </c>
    </row>
    <row r="8" spans="1:6" ht="14.25">
      <c r="A8" s="34" t="s">
        <v>11</v>
      </c>
      <c r="B8" s="35"/>
      <c r="C8" s="6" t="s">
        <v>13</v>
      </c>
      <c r="D8" s="36">
        <f>D33</f>
        <v>0.987</v>
      </c>
      <c r="E8" s="36">
        <f>E33</f>
        <v>0.986</v>
      </c>
      <c r="F8" s="36">
        <f>F33</f>
        <v>0.991</v>
      </c>
    </row>
    <row r="9" spans="1:6" ht="14.25">
      <c r="A9" s="34" t="s">
        <v>11</v>
      </c>
      <c r="B9" s="35"/>
      <c r="C9" s="6" t="s">
        <v>14</v>
      </c>
      <c r="D9" s="27">
        <f>D6*D8*Conversions!$C$5</f>
        <v>56720495.256655864</v>
      </c>
      <c r="E9" s="27">
        <f>E6*E8*Conversions!$C$5</f>
        <v>5602939.629236754</v>
      </c>
      <c r="F9" s="27">
        <f>F6*F8*Conversions!$C$5</f>
        <v>6110549.767995616</v>
      </c>
    </row>
    <row r="10" spans="1:6" ht="14.25">
      <c r="A10" s="34" t="s">
        <v>15</v>
      </c>
      <c r="B10" s="35" t="s">
        <v>36</v>
      </c>
      <c r="C10" s="6" t="s">
        <v>16</v>
      </c>
      <c r="D10" s="27">
        <f>D12/(Conversions!$C$7*'ER calculations'!D22)</f>
        <v>22094.67858127811</v>
      </c>
      <c r="E10" s="27">
        <f>E12/(Conversions!$C$7*'ER calculations'!E22)</f>
        <v>2187.19803962204</v>
      </c>
      <c r="F10" s="27">
        <f>F12/(Conversions!$C$7*'ER calculations'!F22)</f>
        <v>1647.5586235114981</v>
      </c>
    </row>
    <row r="11" spans="1:6" ht="14.25">
      <c r="A11" s="34" t="s">
        <v>15</v>
      </c>
      <c r="B11" s="35"/>
      <c r="C11" s="6" t="s">
        <v>17</v>
      </c>
      <c r="D11" s="36">
        <f>D36</f>
        <v>0.013</v>
      </c>
      <c r="E11" s="36">
        <f>E36</f>
        <v>0.013</v>
      </c>
      <c r="F11" s="36">
        <f>F36</f>
        <v>0.009</v>
      </c>
    </row>
    <row r="12" spans="1:6" ht="14.25">
      <c r="A12" s="34" t="s">
        <v>15</v>
      </c>
      <c r="B12" s="35"/>
      <c r="C12" s="6" t="s">
        <v>14</v>
      </c>
      <c r="D12" s="27">
        <f>D11*D6*Conversions!$C$5</f>
        <v>747078.4582943527</v>
      </c>
      <c r="E12" s="27">
        <f>E11*E6*Conversions!$C$5</f>
        <v>73872.42918871986</v>
      </c>
      <c r="F12" s="27">
        <f>F11*F6*Conversions!$C$5</f>
        <v>55494.39748936483</v>
      </c>
    </row>
    <row r="13" spans="1:6" ht="14.25">
      <c r="A13" s="34" t="s">
        <v>18</v>
      </c>
      <c r="B13" s="35" t="s">
        <v>37</v>
      </c>
      <c r="C13" s="6" t="s">
        <v>12</v>
      </c>
      <c r="D13" s="27">
        <f>D15/(D20*Conversions!$C$7)</f>
        <v>0</v>
      </c>
      <c r="E13" s="27">
        <f>E15/(E20*Conversions!$C$7)</f>
        <v>0</v>
      </c>
      <c r="F13" s="27">
        <f>F15/(F20*Conversions!$C$7)</f>
        <v>0</v>
      </c>
    </row>
    <row r="14" spans="1:6" ht="14.25">
      <c r="A14" s="34" t="s">
        <v>18</v>
      </c>
      <c r="B14" s="35"/>
      <c r="C14" s="6" t="s">
        <v>13</v>
      </c>
      <c r="D14" s="36">
        <f>D39</f>
        <v>0</v>
      </c>
      <c r="E14" s="36">
        <f>E39</f>
        <v>0</v>
      </c>
      <c r="F14" s="36">
        <f>F39</f>
        <v>0</v>
      </c>
    </row>
    <row r="15" spans="1:6" ht="14.25">
      <c r="A15" s="34" t="s">
        <v>18</v>
      </c>
      <c r="B15" s="35"/>
      <c r="C15" s="6" t="s">
        <v>14</v>
      </c>
      <c r="D15" s="27">
        <f>D6*D14*Conversions!$C$5</f>
        <v>0</v>
      </c>
      <c r="E15" s="27">
        <f>E6*E14*Conversions!$C$5</f>
        <v>0</v>
      </c>
      <c r="F15" s="27">
        <f>F6*F14*Conversions!$C$5</f>
        <v>0</v>
      </c>
    </row>
    <row r="16" spans="1:6" ht="14.25">
      <c r="A16" s="34" t="s">
        <v>19</v>
      </c>
      <c r="B16" s="35" t="s">
        <v>38</v>
      </c>
      <c r="C16" s="6" t="s">
        <v>20</v>
      </c>
      <c r="D16" s="7">
        <f>'Default and baseline factors'!$C$10</f>
        <v>359.059</v>
      </c>
      <c r="E16" s="7">
        <f>'Default and baseline factors'!$C$10</f>
        <v>359.059</v>
      </c>
      <c r="F16" s="7">
        <f>'Default and baseline factors'!$C$10</f>
        <v>359.059</v>
      </c>
    </row>
    <row r="17" spans="1:6" ht="14.25">
      <c r="A17" s="37" t="s">
        <v>19</v>
      </c>
      <c r="B17" s="35" t="s">
        <v>38</v>
      </c>
      <c r="C17" s="9" t="s">
        <v>2</v>
      </c>
      <c r="D17" s="38">
        <f>D16*Conversions!$C$9</f>
        <v>10.5231575484</v>
      </c>
      <c r="E17" s="38">
        <f>E16*Conversions!$C$9</f>
        <v>10.5231575484</v>
      </c>
      <c r="F17" s="38">
        <f>F16*Conversions!$C$9</f>
        <v>10.5231575484</v>
      </c>
    </row>
    <row r="18" spans="1:6" ht="14.25">
      <c r="A18" s="61" t="s">
        <v>77</v>
      </c>
      <c r="B18" s="35" t="s">
        <v>68</v>
      </c>
      <c r="C18" s="6" t="s">
        <v>30</v>
      </c>
      <c r="D18" s="8">
        <f>D43</f>
        <v>4718</v>
      </c>
      <c r="E18" s="8">
        <f>E43</f>
        <v>4844</v>
      </c>
      <c r="F18" s="8">
        <f>F43</f>
        <v>4878</v>
      </c>
    </row>
    <row r="19" spans="1:6" ht="14.25">
      <c r="A19" s="65" t="s">
        <v>76</v>
      </c>
      <c r="B19" s="39" t="s">
        <v>69</v>
      </c>
      <c r="C19" s="9" t="s">
        <v>0</v>
      </c>
      <c r="D19" s="38">
        <f>'Default and baseline factors'!$C$4</f>
        <v>0.0961</v>
      </c>
      <c r="E19" s="38">
        <f>'Default and baseline factors'!$C$4</f>
        <v>0.0961</v>
      </c>
      <c r="F19" s="38">
        <f>'Default and baseline factors'!$C$4</f>
        <v>0.0961</v>
      </c>
    </row>
    <row r="20" spans="1:6" ht="14.25">
      <c r="A20" s="65" t="s">
        <v>72</v>
      </c>
      <c r="B20" s="35" t="s">
        <v>40</v>
      </c>
      <c r="C20" s="6" t="s">
        <v>30</v>
      </c>
      <c r="D20" s="8">
        <f>D45</f>
        <v>8763</v>
      </c>
      <c r="E20" s="8">
        <f>E45</f>
        <v>8649</v>
      </c>
      <c r="F20" s="8">
        <f>F45</f>
        <v>8649</v>
      </c>
    </row>
    <row r="21" spans="1:6" ht="14.25">
      <c r="A21" s="65" t="s">
        <v>75</v>
      </c>
      <c r="B21" s="39" t="s">
        <v>70</v>
      </c>
      <c r="C21" s="9" t="s">
        <v>0</v>
      </c>
      <c r="D21" s="38">
        <f>'Default and baseline factors'!$C$6</f>
        <v>0.0774</v>
      </c>
      <c r="E21" s="38">
        <f>'Default and baseline factors'!$C$6</f>
        <v>0.0774</v>
      </c>
      <c r="F21" s="38">
        <f>'Default and baseline factors'!$C$6</f>
        <v>0.0774</v>
      </c>
    </row>
    <row r="22" spans="1:6" ht="14.25">
      <c r="A22" s="65" t="s">
        <v>73</v>
      </c>
      <c r="B22" s="35" t="s">
        <v>42</v>
      </c>
      <c r="C22" s="6" t="s">
        <v>58</v>
      </c>
      <c r="D22" s="63">
        <f>D47</f>
        <v>8076</v>
      </c>
      <c r="E22" s="63">
        <f>E47</f>
        <v>8067</v>
      </c>
      <c r="F22" s="63">
        <f>F47</f>
        <v>8045</v>
      </c>
    </row>
    <row r="23" spans="1:6" ht="14.25">
      <c r="A23" s="65" t="s">
        <v>74</v>
      </c>
      <c r="B23" s="40" t="s">
        <v>71</v>
      </c>
      <c r="C23" s="10" t="s">
        <v>0</v>
      </c>
      <c r="D23" s="41">
        <f>'Default and baseline factors'!$C$5</f>
        <v>0.0561</v>
      </c>
      <c r="E23" s="41">
        <f>'Default and baseline factors'!$C$5</f>
        <v>0.0561</v>
      </c>
      <c r="F23" s="41">
        <f>'Default and baseline factors'!$C$5</f>
        <v>0.0561</v>
      </c>
    </row>
    <row r="24" spans="1:6" ht="15" thickBot="1">
      <c r="A24" s="66" t="s">
        <v>21</v>
      </c>
      <c r="B24" s="35" t="s">
        <v>44</v>
      </c>
      <c r="C24" s="39" t="s">
        <v>22</v>
      </c>
      <c r="D24" s="62">
        <f>D9*D19+D12*D23+D15*D21</f>
        <v>5492750.695674942</v>
      </c>
      <c r="E24" s="62">
        <f>E9*E19+E12*E23+E15*E21</f>
        <v>542586.7416471393</v>
      </c>
      <c r="F24" s="62">
        <f>F9*F19+F12*F23+F15*F21</f>
        <v>590337.0684035321</v>
      </c>
    </row>
    <row r="25" spans="1:6" ht="15" thickBot="1">
      <c r="A25" s="45" t="s">
        <v>64</v>
      </c>
      <c r="B25" s="49"/>
      <c r="C25" s="49"/>
      <c r="D25" s="49"/>
      <c r="E25" s="49"/>
      <c r="F25" s="50">
        <f>D24+E24+F24</f>
        <v>6625674.505725613</v>
      </c>
    </row>
    <row r="27" ht="15" thickBot="1"/>
    <row r="28" spans="1:6" ht="15" thickBot="1">
      <c r="A28" s="67" t="s">
        <v>23</v>
      </c>
      <c r="B28" s="68"/>
      <c r="C28" s="68"/>
      <c r="D28" s="68"/>
      <c r="E28" s="68"/>
      <c r="F28" s="69"/>
    </row>
    <row r="29" spans="1:6" ht="14.25">
      <c r="A29" s="31" t="s">
        <v>60</v>
      </c>
      <c r="B29" s="32" t="s">
        <v>5</v>
      </c>
      <c r="C29" s="32" t="s">
        <v>6</v>
      </c>
      <c r="D29" s="33">
        <v>2010</v>
      </c>
      <c r="E29" s="48" t="s">
        <v>62</v>
      </c>
      <c r="F29" s="48" t="s">
        <v>63</v>
      </c>
    </row>
    <row r="30" spans="1:6" ht="14.25">
      <c r="A30" s="34" t="s">
        <v>7</v>
      </c>
      <c r="B30" s="35" t="s">
        <v>34</v>
      </c>
      <c r="C30" s="6" t="s">
        <v>8</v>
      </c>
      <c r="D30" s="42">
        <v>5461058</v>
      </c>
      <c r="E30" s="42">
        <v>539999</v>
      </c>
      <c r="F30" s="42">
        <v>585950</v>
      </c>
    </row>
    <row r="31" spans="1:6" ht="14.25">
      <c r="A31" s="34" t="s">
        <v>9</v>
      </c>
      <c r="B31" s="35"/>
      <c r="C31" s="6" t="s">
        <v>10</v>
      </c>
      <c r="D31" s="42">
        <v>1909655</v>
      </c>
      <c r="E31" s="42">
        <v>186493</v>
      </c>
      <c r="F31" s="42">
        <v>201239</v>
      </c>
    </row>
    <row r="32" spans="1:6" ht="14.25">
      <c r="A32" s="34" t="s">
        <v>11</v>
      </c>
      <c r="B32" s="35" t="s">
        <v>35</v>
      </c>
      <c r="C32" s="6" t="s">
        <v>12</v>
      </c>
      <c r="D32" s="27">
        <f>D34/(D43*Conversions!$C$7)</f>
        <v>2796482.9154302664</v>
      </c>
      <c r="E32" s="27">
        <f>E34/(E43*Conversions!$C$7)</f>
        <v>265725.5751445087</v>
      </c>
      <c r="F32" s="27">
        <f>F34/(F43*Conversions!$C$7)</f>
        <v>286181.8251332513</v>
      </c>
    </row>
    <row r="33" spans="1:6" ht="14.25">
      <c r="A33" s="34" t="s">
        <v>11</v>
      </c>
      <c r="B33" s="35"/>
      <c r="C33" s="6" t="s">
        <v>13</v>
      </c>
      <c r="D33" s="43">
        <v>0.987</v>
      </c>
      <c r="E33" s="43">
        <v>0.986</v>
      </c>
      <c r="F33" s="43">
        <v>0.991</v>
      </c>
    </row>
    <row r="34" spans="1:6" ht="14.25">
      <c r="A34" s="34" t="s">
        <v>11</v>
      </c>
      <c r="B34" s="35"/>
      <c r="C34" s="6" t="s">
        <v>14</v>
      </c>
      <c r="D34" s="42">
        <f>D31*D33*Conversions!$C$5</f>
        <v>55239828.614585996</v>
      </c>
      <c r="E34" s="42">
        <f>E31*E33*Conversions!$C$5</f>
        <v>5389142.9753448</v>
      </c>
      <c r="F34" s="42">
        <f>F31*F33*Conversions!$C$5</f>
        <v>5844751.6273524</v>
      </c>
    </row>
    <row r="35" spans="1:6" ht="14.25">
      <c r="A35" s="34" t="s">
        <v>15</v>
      </c>
      <c r="B35" s="35" t="s">
        <v>36</v>
      </c>
      <c r="C35" s="6" t="s">
        <v>16</v>
      </c>
      <c r="D35" s="42">
        <f>D37/(D47*Conversions!$C$8)</f>
        <v>21517.905522535908</v>
      </c>
      <c r="E35" s="42">
        <f>E37/(E47*Conversions!$C$8)</f>
        <v>2103.7390603694066</v>
      </c>
      <c r="F35" s="42">
        <f>F37/(F47*Conversions!$C$8)</f>
        <v>1575.8927284027347</v>
      </c>
    </row>
    <row r="36" spans="1:6" ht="14.25">
      <c r="A36" s="34" t="s">
        <v>15</v>
      </c>
      <c r="B36" s="35"/>
      <c r="C36" s="6" t="s">
        <v>17</v>
      </c>
      <c r="D36" s="43">
        <v>0.013</v>
      </c>
      <c r="E36" s="43">
        <v>0.013</v>
      </c>
      <c r="F36" s="43">
        <v>0.009</v>
      </c>
    </row>
    <row r="37" spans="1:6" ht="14.25">
      <c r="A37" s="34" t="s">
        <v>15</v>
      </c>
      <c r="B37" s="35"/>
      <c r="C37" s="6" t="s">
        <v>14</v>
      </c>
      <c r="D37" s="42">
        <f>D36*D31*Conversions!$C$5</f>
        <v>727576.263414</v>
      </c>
      <c r="E37" s="42">
        <f>E36*E31*Conversions!$C$5</f>
        <v>71053.60920840001</v>
      </c>
      <c r="F37" s="42">
        <f>F36*F31*Conversions!$C$5</f>
        <v>53080.4890476</v>
      </c>
    </row>
    <row r="38" spans="1:6" ht="14.25">
      <c r="A38" s="34" t="s">
        <v>18</v>
      </c>
      <c r="B38" s="35" t="s">
        <v>37</v>
      </c>
      <c r="C38" s="6" t="s">
        <v>12</v>
      </c>
      <c r="D38" s="42">
        <f>D40/(D45*Conversions!$C$7)</f>
        <v>0</v>
      </c>
      <c r="E38" s="42">
        <f>E40/(E45*Conversions!$C$7)</f>
        <v>0</v>
      </c>
      <c r="F38" s="42">
        <f>F40/(F45*Conversions!$C$7)</f>
        <v>0</v>
      </c>
    </row>
    <row r="39" spans="1:6" ht="14.25">
      <c r="A39" s="34" t="s">
        <v>18</v>
      </c>
      <c r="B39" s="35"/>
      <c r="C39" s="6" t="s">
        <v>13</v>
      </c>
      <c r="D39" s="43">
        <v>0</v>
      </c>
      <c r="E39" s="43">
        <v>0</v>
      </c>
      <c r="F39" s="43">
        <v>0</v>
      </c>
    </row>
    <row r="40" spans="1:6" ht="14.25">
      <c r="A40" s="34" t="s">
        <v>18</v>
      </c>
      <c r="B40" s="35"/>
      <c r="C40" s="6" t="s">
        <v>14</v>
      </c>
      <c r="D40" s="27">
        <f>D31*D39*Conversions!$C$5</f>
        <v>0</v>
      </c>
      <c r="E40" s="27">
        <f>E31*E39*Conversions!$C$5</f>
        <v>0</v>
      </c>
      <c r="F40" s="27">
        <f>F31*F39*Conversions!$C$5</f>
        <v>0</v>
      </c>
    </row>
    <row r="41" spans="1:6" ht="14.25">
      <c r="A41" s="34" t="s">
        <v>19</v>
      </c>
      <c r="B41" s="35"/>
      <c r="C41" s="6" t="s">
        <v>20</v>
      </c>
      <c r="D41" s="11">
        <f>D31/D30*1000</f>
        <v>349.68590335425847</v>
      </c>
      <c r="E41" s="11">
        <f>E31/E30*1000</f>
        <v>345.35804695934627</v>
      </c>
      <c r="F41" s="11">
        <f>F31/F30*1000</f>
        <v>343.44056660124585</v>
      </c>
    </row>
    <row r="42" spans="1:6" ht="14.25">
      <c r="A42" s="37" t="s">
        <v>19</v>
      </c>
      <c r="B42" s="35"/>
      <c r="C42" s="9" t="s">
        <v>2</v>
      </c>
      <c r="D42" s="38">
        <f>D41*Conversions!$C$9</f>
        <v>10.248454581145266</v>
      </c>
      <c r="E42" s="38">
        <f>E41*Conversions!$C$9</f>
        <v>10.121615497065736</v>
      </c>
      <c r="F42" s="38">
        <f>F41*Conversions!$C$9</f>
        <v>10.065418749722673</v>
      </c>
    </row>
    <row r="43" spans="1:6" ht="14.25">
      <c r="A43" s="61" t="s">
        <v>77</v>
      </c>
      <c r="B43" s="35" t="s">
        <v>45</v>
      </c>
      <c r="C43" s="6" t="s">
        <v>30</v>
      </c>
      <c r="D43" s="44">
        <v>4718</v>
      </c>
      <c r="E43" s="44">
        <v>4844</v>
      </c>
      <c r="F43" s="44">
        <v>4878</v>
      </c>
    </row>
    <row r="44" spans="1:15" ht="14.25">
      <c r="A44" s="65" t="s">
        <v>76</v>
      </c>
      <c r="B44" s="39" t="s">
        <v>39</v>
      </c>
      <c r="C44" s="9" t="s">
        <v>0</v>
      </c>
      <c r="D44" s="38">
        <f>'Default and baseline factors'!$C$4</f>
        <v>0.0961</v>
      </c>
      <c r="E44" s="38">
        <f>'Default and baseline factors'!$C$4</f>
        <v>0.0961</v>
      </c>
      <c r="F44" s="38">
        <f>'Default and baseline factors'!$C$4</f>
        <v>0.0961</v>
      </c>
      <c r="H44" s="52"/>
      <c r="I44" s="52"/>
      <c r="J44" s="52"/>
      <c r="K44" s="52"/>
      <c r="L44" s="52"/>
      <c r="M44" s="52"/>
      <c r="N44" s="52"/>
      <c r="O44" s="52"/>
    </row>
    <row r="45" spans="1:15" ht="14.25">
      <c r="A45" s="65" t="s">
        <v>72</v>
      </c>
      <c r="B45" s="35" t="s">
        <v>46</v>
      </c>
      <c r="C45" s="6" t="s">
        <v>30</v>
      </c>
      <c r="D45" s="44">
        <v>8763</v>
      </c>
      <c r="E45" s="44">
        <v>8649</v>
      </c>
      <c r="F45" s="44">
        <v>8649</v>
      </c>
      <c r="H45" s="52"/>
      <c r="I45" s="53"/>
      <c r="J45" s="13"/>
      <c r="K45" s="53"/>
      <c r="L45" s="54"/>
      <c r="M45" s="54"/>
      <c r="N45" s="54"/>
      <c r="O45" s="52"/>
    </row>
    <row r="46" spans="1:15" ht="14.25">
      <c r="A46" s="65" t="s">
        <v>75</v>
      </c>
      <c r="B46" s="39" t="s">
        <v>41</v>
      </c>
      <c r="C46" s="9" t="s">
        <v>0</v>
      </c>
      <c r="D46" s="38">
        <f>'Default and baseline factors'!$C$6</f>
        <v>0.0774</v>
      </c>
      <c r="E46" s="38">
        <f>'Default and baseline factors'!$C$6</f>
        <v>0.0774</v>
      </c>
      <c r="F46" s="38">
        <f>'Default and baseline factors'!$C$6</f>
        <v>0.0774</v>
      </c>
      <c r="H46" s="52"/>
      <c r="I46" s="53"/>
      <c r="J46" s="13"/>
      <c r="K46" s="53"/>
      <c r="L46" s="55"/>
      <c r="M46" s="55"/>
      <c r="N46" s="55"/>
      <c r="O46" s="52"/>
    </row>
    <row r="47" spans="1:6" ht="14.25">
      <c r="A47" s="65" t="s">
        <v>73</v>
      </c>
      <c r="B47" s="35" t="s">
        <v>47</v>
      </c>
      <c r="C47" s="6" t="s">
        <v>58</v>
      </c>
      <c r="D47" s="64">
        <v>8076</v>
      </c>
      <c r="E47" s="64">
        <v>8067</v>
      </c>
      <c r="F47" s="64">
        <v>8045</v>
      </c>
    </row>
    <row r="48" spans="1:6" ht="14.25">
      <c r="A48" s="65" t="s">
        <v>74</v>
      </c>
      <c r="B48" s="40" t="s">
        <v>43</v>
      </c>
      <c r="C48" s="10" t="s">
        <v>0</v>
      </c>
      <c r="D48" s="41">
        <f>'Default and baseline factors'!$C$5</f>
        <v>0.0561</v>
      </c>
      <c r="E48" s="41">
        <f>'Default and baseline factors'!$C$5</f>
        <v>0.0561</v>
      </c>
      <c r="F48" s="41">
        <f>'Default and baseline factors'!$C$5</f>
        <v>0.0561</v>
      </c>
    </row>
    <row r="49" spans="1:6" ht="15" thickBot="1">
      <c r="A49" s="66" t="s">
        <v>24</v>
      </c>
      <c r="B49" s="35" t="s">
        <v>48</v>
      </c>
      <c r="C49" s="39" t="s">
        <v>22</v>
      </c>
      <c r="D49" s="62">
        <f>D34*D44+D37*D48+D40*D46</f>
        <v>5349364.55823924</v>
      </c>
      <c r="E49" s="62">
        <f>E34*E44+E37*E48+E40*E46</f>
        <v>521882.7474072266</v>
      </c>
      <c r="F49" s="62">
        <f>F34*F44+F37*F48+F40*F46</f>
        <v>564658.446824136</v>
      </c>
    </row>
    <row r="50" spans="1:6" ht="15" thickBot="1">
      <c r="A50" s="45" t="s">
        <v>65</v>
      </c>
      <c r="B50" s="49"/>
      <c r="C50" s="49"/>
      <c r="D50" s="51"/>
      <c r="E50" s="51"/>
      <c r="F50" s="47">
        <f>D49+E49+F49</f>
        <v>6435905.752470603</v>
      </c>
    </row>
    <row r="52" ht="15" thickBot="1"/>
    <row r="53" spans="1:6" ht="15.75" thickBot="1">
      <c r="A53" s="45" t="s">
        <v>25</v>
      </c>
      <c r="B53" s="46" t="s">
        <v>33</v>
      </c>
      <c r="C53" s="12" t="s">
        <v>22</v>
      </c>
      <c r="D53" s="47">
        <f>D24-D49</f>
        <v>143386.13743570168</v>
      </c>
      <c r="E53" s="47">
        <f>E24-E49</f>
        <v>20703.994239912718</v>
      </c>
      <c r="F53" s="47">
        <f>F24-F49</f>
        <v>25678.62157939619</v>
      </c>
    </row>
    <row r="54" spans="1:6" ht="15" thickBot="1">
      <c r="A54" s="57" t="s">
        <v>66</v>
      </c>
      <c r="B54" s="58"/>
      <c r="C54" s="58"/>
      <c r="D54" s="58"/>
      <c r="E54" s="58"/>
      <c r="F54" s="59">
        <f>D53+E53+F53</f>
        <v>189768.75325501058</v>
      </c>
    </row>
    <row r="56" ht="14.25">
      <c r="F56" s="6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Doomik</dc:creator>
  <cp:keywords/>
  <dc:description/>
  <cp:lastModifiedBy>Yeriomin</cp:lastModifiedBy>
  <cp:lastPrinted>2011-04-21T11:46:13Z</cp:lastPrinted>
  <dcterms:created xsi:type="dcterms:W3CDTF">2010-04-12T14:05:20Z</dcterms:created>
  <dcterms:modified xsi:type="dcterms:W3CDTF">2011-05-30T08:08:28Z</dcterms:modified>
  <cp:category/>
  <cp:version/>
  <cp:contentType/>
  <cp:contentStatus/>
</cp:coreProperties>
</file>