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5" yWindow="65521" windowWidth="12600" windowHeight="11760" tabRatio="717" activeTab="0"/>
  </bookViews>
  <sheets>
    <sheet name="ER-KAZ1-ERU3 V2" sheetId="1" r:id="rId1"/>
  </sheets>
  <definedNames>
    <definedName name="OLE_LINK10" localSheetId="0">'ER-KAZ1-ERU3 V2'!$AD$3</definedName>
    <definedName name="OLE_LINK11" localSheetId="0">'ER-KAZ1-ERU3 V2'!$AD$4</definedName>
    <definedName name="OLE_LINK12" localSheetId="0">'ER-KAZ1-ERU3 V2'!$AH$4</definedName>
    <definedName name="OLE_LINK3" localSheetId="0">'ER-KAZ1-ERU3 V2'!$R$4</definedName>
    <definedName name="OLE_LINK4" localSheetId="0">'ER-KAZ1-ERU3 V2'!$Y$3</definedName>
    <definedName name="OLE_LINK5" localSheetId="0">'ER-KAZ1-ERU3 V2'!$Y$4</definedName>
    <definedName name="OLE_LINK7" localSheetId="0">'ER-KAZ1-ERU3 V2'!$AC$3</definedName>
    <definedName name="OLE_LINK8" localSheetId="0">'ER-KAZ1-ERU3 V2'!$AC$4</definedName>
    <definedName name="_xlnm.Print_Area" localSheetId="0">'ER-KAZ1-ERU3 V2'!$A$1:$AT$26</definedName>
  </definedNames>
  <calcPr fullCalcOnLoad="1"/>
</workbook>
</file>

<file path=xl/comments1.xml><?xml version="1.0" encoding="utf-8"?>
<comments xmlns="http://schemas.openxmlformats.org/spreadsheetml/2006/main">
  <authors>
    <author>Adam Hadulla</author>
    <author>A-TEC</author>
    <author>A-TEC5</author>
  </authors>
  <commentList>
    <comment ref="R6" authorId="0">
      <text>
        <r>
          <rPr>
            <b/>
            <sz val="8"/>
            <rFont val="Tahoma"/>
            <family val="0"/>
          </rPr>
          <t>Adam Hadulla:</t>
        </r>
        <r>
          <rPr>
            <sz val="8"/>
            <rFont val="Tahoma"/>
            <family val="0"/>
          </rPr>
          <t xml:space="preserve">
2008 := 0.695 tCO2eq/MWh
2009 := 0.680
2010 := 0.666
2011 := 0.651
2012 := 0.636
[SenterNovem]</t>
        </r>
      </text>
    </comment>
    <comment ref="T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W6" authorId="0">
      <text>
        <r>
          <rPr>
            <b/>
            <sz val="8"/>
            <rFont val="Tahoma"/>
            <family val="0"/>
          </rPr>
          <t>Adam Hadulla:</t>
        </r>
        <r>
          <rPr>
            <sz val="8"/>
            <rFont val="Tahoma"/>
            <family val="0"/>
          </rPr>
          <t xml:space="preserve">
0 for the whole monitoring period
</t>
        </r>
      </text>
    </comment>
    <comment ref="X6" authorId="0">
      <text>
        <r>
          <rPr>
            <b/>
            <sz val="8"/>
            <rFont val="Tahoma"/>
            <family val="0"/>
          </rPr>
          <t>Adam Hadulla:</t>
        </r>
        <r>
          <rPr>
            <sz val="8"/>
            <rFont val="Tahoma"/>
            <family val="0"/>
          </rPr>
          <t xml:space="preserve">
0 for the whole monitoring period
</t>
        </r>
      </text>
    </comment>
    <comment ref="Y6" authorId="0">
      <text>
        <r>
          <rPr>
            <b/>
            <sz val="8"/>
            <rFont val="Tahoma"/>
            <family val="0"/>
          </rPr>
          <t>Adam Hadulla:</t>
        </r>
        <r>
          <rPr>
            <sz val="8"/>
            <rFont val="Tahoma"/>
            <family val="0"/>
          </rPr>
          <t xml:space="preserve">
not required because MM</t>
        </r>
        <r>
          <rPr>
            <sz val="6"/>
            <rFont val="Tahoma"/>
            <family val="2"/>
          </rPr>
          <t>ELEC</t>
        </r>
        <r>
          <rPr>
            <sz val="8"/>
            <rFont val="Tahoma"/>
            <family val="0"/>
          </rPr>
          <t>=0 for the whole monitoring period</t>
        </r>
      </text>
    </comment>
    <comment ref="AB6" authorId="0">
      <text>
        <r>
          <rPr>
            <b/>
            <sz val="8"/>
            <rFont val="Tahoma"/>
            <family val="0"/>
          </rPr>
          <t>Adam Hadulla:</t>
        </r>
        <r>
          <rPr>
            <sz val="8"/>
            <rFont val="Tahoma"/>
            <family val="0"/>
          </rPr>
          <t xml:space="preserve">
ex-ante value
constant</t>
        </r>
      </text>
    </comment>
    <comment ref="AC6" authorId="0">
      <text>
        <r>
          <rPr>
            <b/>
            <sz val="8"/>
            <rFont val="Tahoma"/>
            <family val="0"/>
          </rPr>
          <t>Adam Hadulla:</t>
        </r>
        <r>
          <rPr>
            <sz val="8"/>
            <rFont val="Tahoma"/>
            <family val="0"/>
          </rPr>
          <t xml:space="preserve">
ex-ante value
constant</t>
        </r>
      </text>
    </comment>
    <comment ref="AH6" authorId="0">
      <text>
        <r>
          <rPr>
            <b/>
            <sz val="8"/>
            <rFont val="Tahoma"/>
            <family val="0"/>
          </rPr>
          <t>Adam Hadulla:</t>
        </r>
        <r>
          <rPr>
            <sz val="8"/>
            <rFont val="Tahoma"/>
            <family val="0"/>
          </rPr>
          <t xml:space="preserve">
ex-ante value
constant</t>
        </r>
      </text>
    </comment>
    <comment ref="AQ6" authorId="0">
      <text>
        <r>
          <rPr>
            <b/>
            <sz val="8"/>
            <rFont val="Tahoma"/>
            <family val="0"/>
          </rPr>
          <t>Adam Hadulla:</t>
        </r>
        <r>
          <rPr>
            <sz val="8"/>
            <rFont val="Tahoma"/>
            <family val="0"/>
          </rPr>
          <t xml:space="preserve">
ex-ante value
constant</t>
        </r>
      </text>
    </comment>
    <comment ref="AV6" authorId="0">
      <text>
        <r>
          <rPr>
            <b/>
            <sz val="8"/>
            <rFont val="Tahoma"/>
            <family val="0"/>
          </rPr>
          <t>Adam Hadulla:</t>
        </r>
        <r>
          <rPr>
            <sz val="8"/>
            <rFont val="Tahoma"/>
            <family val="0"/>
          </rPr>
          <t xml:space="preserve">
ex-ante value 
constant
IPCC 2006</t>
        </r>
      </text>
    </comment>
    <comment ref="AS6" authorId="0">
      <text>
        <r>
          <rPr>
            <b/>
            <sz val="8"/>
            <rFont val="Tahoma"/>
            <family val="0"/>
          </rPr>
          <t>Adam Hadulla:</t>
        </r>
        <r>
          <rPr>
            <sz val="8"/>
            <rFont val="Tahoma"/>
            <family val="0"/>
          </rPr>
          <t xml:space="preserve">
0 for the whole monitoring period
</t>
        </r>
      </text>
    </comment>
    <comment ref="AR6" authorId="0">
      <text>
        <r>
          <rPr>
            <b/>
            <sz val="8"/>
            <rFont val="Tahoma"/>
            <family val="0"/>
          </rPr>
          <t>Adam Hadulla:</t>
        </r>
        <r>
          <rPr>
            <sz val="8"/>
            <rFont val="Tahoma"/>
            <family val="0"/>
          </rPr>
          <t xml:space="preserve">
ex-ante value
constant</t>
        </r>
      </text>
    </comment>
    <comment ref="AW6" authorId="0">
      <text>
        <r>
          <rPr>
            <b/>
            <sz val="8"/>
            <rFont val="Tahoma"/>
            <family val="0"/>
          </rPr>
          <t>Adam Hadulla:</t>
        </r>
        <r>
          <rPr>
            <sz val="8"/>
            <rFont val="Tahoma"/>
            <family val="0"/>
          </rPr>
          <t xml:space="preserve">
ex-ante value 
constant
manufacturer date
boiler pass</t>
        </r>
      </text>
    </comment>
    <comment ref="Q6" authorId="0">
      <text>
        <r>
          <rPr>
            <b/>
            <sz val="8"/>
            <rFont val="Tahoma"/>
            <family val="0"/>
          </rPr>
          <t>Adam Hadulla:</t>
        </r>
        <r>
          <rPr>
            <sz val="8"/>
            <rFont val="Tahoma"/>
            <family val="0"/>
          </rPr>
          <t xml:space="preserve">
0 for the whole monitoring period
</t>
        </r>
      </text>
    </comment>
    <comment ref="V4"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M15" authorId="2">
      <text>
        <r>
          <rPr>
            <b/>
            <sz val="9"/>
            <rFont val="Tahoma"/>
            <family val="0"/>
          </rPr>
          <t>A-TEC5:</t>
        </r>
        <r>
          <rPr>
            <sz val="9"/>
            <rFont val="Tahoma"/>
            <family val="0"/>
          </rPr>
          <t xml:space="preserve">
rounded up</t>
        </r>
      </text>
    </comment>
    <comment ref="M16" authorId="2">
      <text>
        <r>
          <rPr>
            <b/>
            <sz val="9"/>
            <rFont val="Tahoma"/>
            <family val="0"/>
          </rPr>
          <t>A-TEC5:</t>
        </r>
        <r>
          <rPr>
            <sz val="9"/>
            <rFont val="Tahoma"/>
            <family val="0"/>
          </rPr>
          <t xml:space="preserve">
rounded up</t>
        </r>
      </text>
    </comment>
    <comment ref="AI15" authorId="2">
      <text>
        <r>
          <rPr>
            <b/>
            <sz val="9"/>
            <rFont val="Tahoma"/>
            <family val="0"/>
          </rPr>
          <t>A-TEC5:</t>
        </r>
        <r>
          <rPr>
            <sz val="9"/>
            <rFont val="Tahoma"/>
            <family val="0"/>
          </rPr>
          <t xml:space="preserve">
rounded up</t>
        </r>
      </text>
    </comment>
    <comment ref="AI16" authorId="2">
      <text>
        <r>
          <rPr>
            <b/>
            <sz val="9"/>
            <rFont val="Tahoma"/>
            <family val="0"/>
          </rPr>
          <t>A-TEC5:</t>
        </r>
        <r>
          <rPr>
            <sz val="9"/>
            <rFont val="Tahoma"/>
            <family val="0"/>
          </rPr>
          <t xml:space="preserve">
rounded up</t>
        </r>
      </text>
    </comment>
  </commentList>
</comments>
</file>

<file path=xl/sharedStrings.xml><?xml version="1.0" encoding="utf-8"?>
<sst xmlns="http://schemas.openxmlformats.org/spreadsheetml/2006/main" count="193" uniqueCount="148">
  <si>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</si>
  <si>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</si>
  <si>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</si>
  <si>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</si>
  <si>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</si>
  <si>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</si>
  <si>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</si>
  <si>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</si>
  <si>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</si>
  <si>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</si>
  <si>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</si>
  <si>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</si>
  <si>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</si>
  <si>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</si>
  <si>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</si>
  <si>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</si>
  <si>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</si>
  <si>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</si>
  <si>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</si>
  <si>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</si>
  <si>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</si>
  <si>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</si>
  <si>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</si>
  <si>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</si>
  <si>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</si>
  <si>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</si>
  <si>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</si>
  <si>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</si>
  <si>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</si>
  <si>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</si>
  <si>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</si>
  <si>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</si>
  <si>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</si>
  <si>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P1</t>
  </si>
  <si>
    <t>P11</t>
  </si>
  <si>
    <t>P12</t>
  </si>
  <si>
    <t>P13</t>
  </si>
  <si>
    <t>P14</t>
  </si>
  <si>
    <t>P15</t>
  </si>
  <si>
    <t>P16</t>
  </si>
  <si>
    <t>Project emissions from energy use to capture and use methane</t>
  </si>
  <si>
    <t>Project emissions from uncombusted methane</t>
  </si>
  <si>
    <t>Additional electricity consumption by project</t>
  </si>
  <si>
    <t>Methane destroyed by flare</t>
  </si>
  <si>
    <t>Methane sent to flare</t>
  </si>
  <si>
    <t>Methane destroyed by power generation</t>
  </si>
  <si>
    <t>Methane sent to power plant</t>
  </si>
  <si>
    <t>Efficiency of methane destruction / oxidation in power plant</t>
  </si>
  <si>
    <t>Methane destroyed by heat generation</t>
  </si>
  <si>
    <t>Methane sent to boiler</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</si>
  <si>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</si>
  <si>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</si>
  <si>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</si>
  <si>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</si>
  <si>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</si>
  <si>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t>t CO2eq</t>
  </si>
  <si>
    <t>MWh</t>
  </si>
  <si>
    <t>t CH4</t>
  </si>
  <si>
    <t>-</t>
  </si>
  <si>
    <t>t CO2 / MWh</t>
  </si>
  <si>
    <t>t CO2eq / 
t CH4</t>
  </si>
  <si>
    <t>ER</t>
  </si>
  <si>
    <t>Emission reductions</t>
  </si>
  <si>
    <t>colour codes</t>
  </si>
  <si>
    <t>green</t>
  </si>
  <si>
    <t>yellow</t>
  </si>
  <si>
    <t>input data</t>
  </si>
  <si>
    <t>data no used, project parts not installed yet</t>
  </si>
  <si>
    <t>white</t>
  </si>
  <si>
    <t>calculated data</t>
  </si>
  <si>
    <t xml:space="preserve">Project emissions </t>
  </si>
  <si>
    <t xml:space="preserve">Baseline emissions </t>
  </si>
  <si>
    <t>CMM captured in the project activity</t>
  </si>
  <si>
    <t>HEAT</t>
  </si>
  <si>
    <t>GEN</t>
  </si>
  <si>
    <t>BE</t>
  </si>
  <si>
    <t>PE</t>
  </si>
  <si>
    <t>data sources:</t>
  </si>
  <si>
    <t>Values put into MR</t>
  </si>
  <si>
    <t>blue</t>
  </si>
  <si>
    <t>Total 2011</t>
  </si>
  <si>
    <t>total methane amount utilised (sent to)</t>
  </si>
  <si>
    <t>methane amount sent to
boiler</t>
  </si>
  <si>
    <t>m³ CH4</t>
  </si>
  <si>
    <t>methane amount destroyed by flare</t>
  </si>
  <si>
    <t>methane amount sent to flare</t>
  </si>
  <si>
    <t>methane amount sent to
power plant</t>
  </si>
  <si>
    <t xml:space="preserve">Flare combustion efficiency, determined by the flame temperature and operation hours </t>
  </si>
  <si>
    <t>Baseline emissions from release of methane into the atmosphere that is avoided by the project activity (flare)</t>
  </si>
  <si>
    <t>Baseline emissions from release of methane into the atmosphere that is avoided by the project activity (boiler)</t>
  </si>
  <si>
    <t>Baseline emissions from the production of power, heat or supply to gas grid replaced by the project activity (heat)</t>
  </si>
  <si>
    <t>Project emissions from methane destroyed and uncombusted methane (boiler)</t>
  </si>
  <si>
    <t>Project emissions from methane destroyed and uncombusted methane (flare)</t>
  </si>
  <si>
    <t>Project emissions from methane destroyed and uncombusted methane (power)</t>
  </si>
  <si>
    <t>Baseline emissions from the production of power, heat or supply to gas grid replaced by the project activity (power)</t>
  </si>
  <si>
    <t>Project emissions from methane destroyed</t>
  </si>
  <si>
    <t>P3/4</t>
  </si>
  <si>
    <t>P9</t>
  </si>
  <si>
    <t>Project emissions (flare) from uncombusted methane</t>
  </si>
  <si>
    <t>Baseline emissions from release of methane into the atmosphere that is avoided by the project activity</t>
  </si>
  <si>
    <t>Baseline emissions from the production of power, heat or supply to gas grid replaced by the project activity</t>
  </si>
  <si>
    <t>CO2 Emission factor for heat production replaced by project activity</t>
  </si>
  <si>
    <t>Heat production efficiency of the former coal fired heat generation unit, that is replaced by project aktivity</t>
  </si>
  <si>
    <r>
      <t>Carbon emission factor of CONS</t>
    </r>
    <r>
      <rPr>
        <sz val="8"/>
        <rFont val="Arial"/>
        <family val="2"/>
      </rPr>
      <t>ELEC,PJ</t>
    </r>
  </si>
  <si>
    <r>
      <t>t CO</t>
    </r>
    <r>
      <rPr>
        <sz val="8"/>
        <rFont val="Arial"/>
        <family val="2"/>
      </rPr>
      <t>2eq</t>
    </r>
  </si>
  <si>
    <r>
      <t>t CO</t>
    </r>
    <r>
      <rPr>
        <sz val="8"/>
        <color indexed="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</si>
  <si>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</si>
  <si>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</si>
  <si>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</si>
  <si>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</si>
  <si>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</si>
  <si>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MD+UM,flare</t>
    </r>
  </si>
  <si>
    <r>
      <t>PE</t>
    </r>
    <r>
      <rPr>
        <vertAlign val="subscript"/>
        <sz val="11"/>
        <rFont val="Times New Roman"/>
        <family val="1"/>
      </rPr>
      <t>MD+UM,boiler</t>
    </r>
  </si>
  <si>
    <r>
      <t>PE</t>
    </r>
    <r>
      <rPr>
        <vertAlign val="subscript"/>
        <sz val="11"/>
        <rFont val="Times New Roman"/>
        <family val="1"/>
      </rPr>
      <t>MD+UM,power</t>
    </r>
  </si>
  <si>
    <r>
      <t>PE</t>
    </r>
    <r>
      <rPr>
        <vertAlign val="subscript"/>
        <sz val="11"/>
        <rFont val="Times New Roman"/>
        <family val="1"/>
      </rPr>
      <t>MD</t>
    </r>
  </si>
  <si>
    <r>
      <t>PE</t>
    </r>
    <r>
      <rPr>
        <vertAlign val="subscript"/>
        <sz val="11"/>
        <color indexed="8"/>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</si>
  <si>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</si>
  <si>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</si>
  <si>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PE</t>
    </r>
    <r>
      <rPr>
        <vertAlign val="subscript"/>
        <sz val="11"/>
        <color indexed="8"/>
        <rFont val="Times New Roman"/>
        <family val="1"/>
      </rPr>
      <t>Flare</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</si>
  <si>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</si>
  <si>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</si>
  <si>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</si>
  <si>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</si>
  <si>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</si>
  <si>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</si>
  <si>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</si>
  <si>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</si>
  <si>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</si>
  <si>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</si>
  <si>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</si>
  <si>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</si>
  <si>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</si>
  <si>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</si>
  <si>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MR,flare</t>
    </r>
  </si>
  <si>
    <r>
      <t>BE</t>
    </r>
    <r>
      <rPr>
        <vertAlign val="subscript"/>
        <sz val="11"/>
        <rFont val="Times New Roman"/>
        <family val="1"/>
      </rPr>
      <t>MR,boiler</t>
    </r>
  </si>
  <si>
    <r>
      <t>BE</t>
    </r>
    <r>
      <rPr>
        <vertAlign val="subscript"/>
        <sz val="11"/>
        <rFont val="Times New Roman"/>
        <family val="1"/>
      </rPr>
      <t>Use,heat</t>
    </r>
  </si>
  <si>
    <r>
      <t>BE</t>
    </r>
    <r>
      <rPr>
        <vertAlign val="subscript"/>
        <sz val="11"/>
        <rFont val="Times New Roman"/>
        <family val="1"/>
      </rPr>
      <t>Use,power</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</si>
  <si>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</si>
  <si>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</si>
  <si>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</si>
  <si>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r>
      <t>EF</t>
    </r>
    <r>
      <rPr>
        <vertAlign val="subscript"/>
        <sz val="11"/>
        <rFont val="Times New Roman"/>
        <family val="1"/>
      </rPr>
      <t>ELEC</t>
    </r>
  </si>
  <si>
    <r>
      <t>EF</t>
    </r>
    <r>
      <rPr>
        <vertAlign val="subscript"/>
        <sz val="11"/>
        <rFont val="Times New Roman"/>
        <family val="1"/>
      </rPr>
      <t>HEAT</t>
    </r>
  </si>
  <si>
    <r>
      <t>Eff</t>
    </r>
    <r>
      <rPr>
        <vertAlign val="subscript"/>
        <sz val="11"/>
        <color indexed="8"/>
        <rFont val="Times New Roman"/>
        <family val="1"/>
      </rPr>
      <t>COAL</t>
    </r>
  </si>
  <si>
    <t>Emission Reductions - KAZ1 from 2011-03-01 to 2011-10-31</t>
  </si>
  <si>
    <t>methane concen-tration (flare)</t>
  </si>
  <si>
    <t>KAZ1-B1_Measuring_Data_2011-03-01 to 2011-10-31.V2.xls</t>
  </si>
  <si>
    <t>KAZ1-F1_Measuring_Data_2011-03-01 to 2011-10-31.V2.xls</t>
  </si>
  <si>
    <t>Total Monito ring Period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</si>
</sst>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mmm\-yyyy"/>
    <numFmt numFmtId="185" formatCode="[$-809]dd\ mmmm\ yyyy"/>
    <numFmt numFmtId="186" formatCode="d\.m\.yy\ h:mm;@"/>
    <numFmt numFmtId="187" formatCode="0.00000"/>
    <numFmt numFmtId="188" formatCode="0.0000"/>
    <numFmt numFmtId="189" formatCode="0.000"/>
    <numFmt numFmtId="190" formatCode="0.0"/>
    <numFmt numFmtId="191" formatCode="d/m/yy\ h:mm;@"/>
    <numFmt numFmtId="192" formatCode="yyyy\-mm\-dd;@"/>
    <numFmt numFmtId="193" formatCode="0.0%"/>
    <numFmt numFmtId="194" formatCode="0.000%"/>
    <numFmt numFmtId="195" formatCode="0.0000000"/>
    <numFmt numFmtId="196" formatCode="0.000000"/>
    <numFmt numFmtId="197" formatCode="mmmm\-yyyy"/>
    <numFmt numFmtId="198" formatCode="#,##0.0"/>
    <numFmt numFmtId="199" formatCode="#,##0.000"/>
    <numFmt numFmtId="200" formatCode="mmm\ yyyy"/>
    <numFmt numFmtId="201" formatCode="[$-409]mmmm\-yy;@"/>
    <numFmt numFmtId="202" formatCode="#,##0.0000"/>
  </numFmts>
  <fonts count="58">
    <font>
      <sz val="10"/>
      <name val="Arial"/>
      <family val="0"/>
    </font>
    <font>
      <b/>
      <sz val="14"/>
      <name val="Arial"/>
      <family val="2"/>
    </font>
    <font>
      <b/>
      <sz val="10"/>
      <name val="Arial"/>
      <family val="2"/>
    </font>
    <font>
      <b/>
      <sz val="11"/>
      <color indexed="8"/>
      <name val="Times New Roman"/>
      <family val="1"/>
    </font>
    <font>
      <sz val="8"/>
      <name val="Tahoma"/>
      <family val="0"/>
    </font>
    <font>
      <b/>
      <sz val="8"/>
      <name val="Tahoma"/>
      <family val="0"/>
    </font>
    <font>
      <sz val="6"/>
      <name val="Tahoma"/>
      <family val="2"/>
    </font>
    <font>
      <u val="single"/>
      <sz val="10"/>
      <color indexed="12"/>
      <name val="Arial"/>
      <family val="0"/>
    </font>
    <font>
      <u val="single"/>
      <sz val="10"/>
      <color indexed="36"/>
      <name val="Arial"/>
      <family val="0"/>
    </font>
    <font>
      <sz val="10"/>
      <color indexed="8"/>
      <name val="Arial"/>
      <family val="0"/>
    </font>
    <font>
      <b/>
      <sz val="11"/>
      <name val="Arial"/>
      <family val="0"/>
    </font>
    <font>
      <sz val="10"/>
      <color indexed="10"/>
      <name val="Arial"/>
      <family val="0"/>
    </font>
    <font>
      <b/>
      <sz val="10"/>
      <color indexed="8"/>
      <name val="Arial"/>
      <family val="2"/>
    </font>
    <font>
      <sz val="8"/>
      <name val="Arial"/>
      <family val="2"/>
    </font>
    <font>
      <sz val="8"/>
      <color indexed="8"/>
      <name val="Arial"/>
      <family val="2"/>
    </font>
    <font>
      <sz val="11"/>
      <color indexed="8"/>
      <name val="Times New Roman"/>
      <family val="1"/>
    </font>
    <font>
      <vertAlign val="subscript"/>
      <sz val="11"/>
      <name val="Times New Roman"/>
      <family val="1"/>
    </font>
    <font>
      <vertAlign val="subscript"/>
      <sz val="11"/>
      <color indexed="8"/>
      <name val="Times New Roman"/>
      <family val="1"/>
    </font>
    <font>
      <vertAlign val="subscript"/>
      <sz val="10"/>
      <name val="Times New Roman"/>
      <family val="1"/>
    </font>
    <font>
      <b/>
      <sz val="11"/>
      <name val="Times New Roman"/>
      <family val="1"/>
    </font>
    <font>
      <sz val="11"/>
      <name val="Times New Roman"/>
      <family val="1"/>
    </font>
    <font>
      <sz val="9"/>
      <name val="Tahoma"/>
      <family val="0"/>
    </font>
    <font>
      <b/>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111">
    <xf numFmtId="0" fontId="0" fillId="0" borderId="0" xfId="0" applyAlignment="1">
      <alignment/>
    </xf>
    <xf numFmtId="0" fontId="1" fillId="0" borderId="0" xfId="0" applyFont="1" applyAlignment="1">
      <alignment/>
    </xf>
    <xf numFmtId="0" fontId="0" fillId="0" borderId="10" xfId="0" applyBorder="1" applyAlignment="1">
      <alignment/>
    </xf>
    <xf numFmtId="19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9" fontId="0" fillId="0" borderId="0" xfId="57" applyFont="1" applyAlignment="1">
      <alignment/>
    </xf>
    <xf numFmtId="0" fontId="0" fillId="0" borderId="0" xfId="0" applyFill="1" applyAlignment="1">
      <alignment/>
    </xf>
    <xf numFmtId="0" fontId="0" fillId="0" borderId="0" xfId="0" applyNumberFormat="1" applyFill="1" applyAlignment="1">
      <alignment/>
    </xf>
    <xf numFmtId="193" fontId="0" fillId="0" borderId="0" xfId="0" applyNumberFormat="1" applyFill="1" applyAlignment="1">
      <alignment/>
    </xf>
    <xf numFmtId="0" fontId="0" fillId="0" borderId="0" xfId="0" applyFill="1" applyAlignment="1" quotePrefix="1">
      <alignment horizontal="center"/>
    </xf>
    <xf numFmtId="193" fontId="0" fillId="0" borderId="0" xfId="0" applyNumberFormat="1" applyFill="1" applyAlignment="1" quotePrefix="1">
      <alignment horizontal="center"/>
    </xf>
    <xf numFmtId="197" fontId="2" fillId="0" borderId="11" xfId="0" applyNumberFormat="1" applyFont="1" applyBorder="1" applyAlignment="1">
      <alignment horizontal="right"/>
    </xf>
    <xf numFmtId="3" fontId="2" fillId="0" borderId="11" xfId="0" applyNumberFormat="1" applyFont="1" applyBorder="1" applyAlignment="1">
      <alignment/>
    </xf>
    <xf numFmtId="3" fontId="0" fillId="0" borderId="0" xfId="0" applyNumberFormat="1" applyFill="1" applyAlignment="1">
      <alignment/>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93" fontId="0" fillId="0" borderId="0" xfId="0" applyNumberFormat="1" applyFill="1" applyAlignment="1" quotePrefix="1">
      <alignment horizontal="right"/>
    </xf>
    <xf numFmtId="0" fontId="0" fillId="0" borderId="0" xfId="0" applyFill="1" applyAlignment="1" quotePrefix="1">
      <alignment horizontal="right"/>
    </xf>
    <xf numFmtId="189" fontId="0" fillId="0" borderId="0" xfId="0" applyNumberFormat="1" applyFill="1" applyAlignment="1" quotePrefix="1">
      <alignment horizontal="right"/>
    </xf>
    <xf numFmtId="193" fontId="0" fillId="0" borderId="0" xfId="57" applyNumberFormat="1" applyFon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34" borderId="0" xfId="0" applyFill="1" applyAlignment="1">
      <alignment/>
    </xf>
    <xf numFmtId="0" fontId="2" fillId="0" borderId="10"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35" borderId="10" xfId="0" applyNumberFormat="1" applyFont="1" applyFill="1" applyBorder="1" applyAlignment="1">
      <alignment/>
    </xf>
    <xf numFmtId="1" fontId="0" fillId="35" borderId="0" xfId="0" applyNumberFormat="1" applyFill="1" applyAlignment="1">
      <alignment/>
    </xf>
    <xf numFmtId="189" fontId="0" fillId="0" borderId="0" xfId="0" applyNumberFormat="1" applyFill="1" applyAlignment="1">
      <alignment/>
    </xf>
    <xf numFmtId="3" fontId="0" fillId="0" borderId="0" xfId="0" applyNumberFormat="1" applyAlignment="1">
      <alignment/>
    </xf>
    <xf numFmtId="0" fontId="0" fillId="36"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8" fontId="0" fillId="0" borderId="0" xfId="0" applyNumberFormat="1" applyFill="1" applyBorder="1" applyAlignment="1">
      <alignment/>
    </xf>
    <xf numFmtId="198" fontId="9" fillId="0" borderId="0" xfId="0" applyNumberFormat="1" applyFont="1" applyFill="1" applyBorder="1" applyAlignment="1">
      <alignment/>
    </xf>
    <xf numFmtId="190" fontId="0" fillId="0" borderId="0" xfId="0" applyNumberFormat="1" applyFill="1" applyBorder="1" applyAlignment="1">
      <alignment/>
    </xf>
    <xf numFmtId="3" fontId="0" fillId="34" borderId="0" xfId="0" applyNumberFormat="1" applyFill="1" applyAlignment="1" applyProtection="1">
      <alignment/>
      <protection locked="0"/>
    </xf>
    <xf numFmtId="3" fontId="2" fillId="0" borderId="11" xfId="0" applyNumberFormat="1" applyFont="1" applyFill="1" applyBorder="1" applyAlignment="1">
      <alignment/>
    </xf>
    <xf numFmtId="3" fontId="0" fillId="33" borderId="0" xfId="0" applyNumberFormat="1" applyFill="1" applyAlignment="1">
      <alignment/>
    </xf>
    <xf numFmtId="198" fontId="0" fillId="34" borderId="0" xfId="0" applyNumberFormat="1" applyFont="1" applyFill="1" applyBorder="1" applyAlignment="1">
      <alignment/>
    </xf>
    <xf numFmtId="0" fontId="0" fillId="0" borderId="12" xfId="0" applyBorder="1" applyAlignment="1">
      <alignment/>
    </xf>
    <xf numFmtId="3" fontId="0" fillId="0" borderId="12" xfId="0" applyNumberFormat="1" applyFill="1" applyBorder="1" applyAlignment="1">
      <alignment/>
    </xf>
    <xf numFmtId="3" fontId="2" fillId="0" borderId="13" xfId="0" applyNumberFormat="1" applyFont="1" applyBorder="1" applyAlignment="1">
      <alignment/>
    </xf>
    <xf numFmtId="190" fontId="0" fillId="0" borderId="0" xfId="0" applyNumberFormat="1" applyBorder="1" applyAlignment="1">
      <alignment/>
    </xf>
    <xf numFmtId="198" fontId="0" fillId="0" borderId="0" xfId="0" applyNumberFormat="1" applyAlignment="1">
      <alignment/>
    </xf>
    <xf numFmtId="3" fontId="0" fillId="0" borderId="0" xfId="0" applyNumberFormat="1" applyAlignment="1" applyProtection="1">
      <alignment/>
      <protection locked="0"/>
    </xf>
    <xf numFmtId="198" fontId="0" fillId="0" borderId="0" xfId="0" applyNumberFormat="1" applyBorder="1" applyAlignment="1" applyProtection="1">
      <alignment/>
      <protection locked="0"/>
    </xf>
    <xf numFmtId="3" fontId="0" fillId="0" borderId="0" xfId="0" applyNumberFormat="1" applyBorder="1" applyAlignment="1" applyProtection="1">
      <alignment/>
      <protection locked="0"/>
    </xf>
    <xf numFmtId="3" fontId="11" fillId="0" borderId="0" xfId="0" applyNumberFormat="1" applyFont="1" applyBorder="1" applyAlignment="1" applyProtection="1">
      <alignment/>
      <protection locked="0"/>
    </xf>
    <xf numFmtId="3" fontId="10" fillId="0" borderId="0" xfId="0" applyNumberFormat="1" applyFont="1" applyBorder="1" applyAlignment="1" applyProtection="1">
      <alignment/>
      <protection locked="0"/>
    </xf>
    <xf numFmtId="193" fontId="0" fillId="0" borderId="0" xfId="0" applyNumberFormat="1" applyFont="1" applyFill="1" applyBorder="1" applyAlignment="1">
      <alignment horizontal="center"/>
    </xf>
    <xf numFmtId="197" fontId="0" fillId="0" borderId="0" xfId="0" applyNumberFormat="1" applyBorder="1" applyAlignment="1">
      <alignment/>
    </xf>
    <xf numFmtId="198" fontId="0" fillId="0" borderId="0" xfId="0" applyNumberFormat="1" applyBorder="1" applyAlignment="1">
      <alignment/>
    </xf>
    <xf numFmtId="197" fontId="2" fillId="0" borderId="0" xfId="0" applyNumberFormat="1" applyFont="1" applyBorder="1" applyAlignment="1">
      <alignment horizontal="right"/>
    </xf>
    <xf numFmtId="193" fontId="0" fillId="0" borderId="0" xfId="0" applyNumberFormat="1" applyFill="1" applyBorder="1" applyAlignment="1" quotePrefix="1">
      <alignment horizontal="center"/>
    </xf>
    <xf numFmtId="3" fontId="2" fillId="36" borderId="11" xfId="0" applyNumberFormat="1" applyFont="1" applyFill="1" applyBorder="1" applyAlignment="1">
      <alignment/>
    </xf>
    <xf numFmtId="201" fontId="0" fillId="0" borderId="0" xfId="0" applyNumberFormat="1" applyAlignment="1">
      <alignment/>
    </xf>
    <xf numFmtId="198" fontId="0" fillId="34" borderId="0" xfId="0" applyNumberFormat="1" applyFill="1" applyAlignment="1">
      <alignment/>
    </xf>
    <xf numFmtId="198" fontId="0" fillId="33" borderId="0" xfId="0" applyNumberFormat="1" applyFill="1" applyAlignment="1">
      <alignment/>
    </xf>
    <xf numFmtId="198" fontId="2" fillId="0" borderId="11" xfId="0" applyNumberFormat="1" applyFont="1" applyBorder="1" applyAlignment="1">
      <alignment/>
    </xf>
    <xf numFmtId="198" fontId="0" fillId="0" borderId="0" xfId="0" applyNumberFormat="1" applyFill="1" applyAlignment="1">
      <alignment/>
    </xf>
    <xf numFmtId="0" fontId="3" fillId="0" borderId="0" xfId="0" applyFont="1" applyFill="1" applyAlignment="1">
      <alignment/>
    </xf>
    <xf numFmtId="0" fontId="9" fillId="0" borderId="0" xfId="0" applyFont="1" applyAlignment="1">
      <alignment/>
    </xf>
    <xf numFmtId="1" fontId="9" fillId="0" borderId="0" xfId="0" applyNumberFormat="1" applyFont="1" applyAlignment="1">
      <alignment/>
    </xf>
    <xf numFmtId="3" fontId="12" fillId="0" borderId="11" xfId="0" applyNumberFormat="1" applyFont="1" applyBorder="1" applyAlignment="1">
      <alignment/>
    </xf>
    <xf numFmtId="2" fontId="9" fillId="0" borderId="0" xfId="0" applyNumberFormat="1" applyFont="1" applyAlignment="1">
      <alignment/>
    </xf>
    <xf numFmtId="0" fontId="9" fillId="0" borderId="0" xfId="0" applyFont="1" applyFill="1" applyBorder="1" applyAlignment="1">
      <alignment/>
    </xf>
    <xf numFmtId="1" fontId="9" fillId="0" borderId="0" xfId="0" applyNumberFormat="1" applyFont="1" applyFill="1" applyBorder="1" applyAlignment="1">
      <alignment/>
    </xf>
    <xf numFmtId="0" fontId="0" fillId="0" borderId="0" xfId="0" applyFill="1" applyAlignment="1">
      <alignment horizontal="center"/>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applyBorder="1" applyAlignment="1">
      <alignment wrapText="1"/>
    </xf>
    <xf numFmtId="0" fontId="0" fillId="0" borderId="12"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9"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14" xfId="0" applyFont="1" applyBorder="1" applyAlignment="1">
      <alignment horizontal="right"/>
    </xf>
    <xf numFmtId="198" fontId="0" fillId="0" borderId="14" xfId="0" applyNumberFormat="1" applyFont="1" applyFill="1" applyBorder="1" applyAlignment="1">
      <alignment horizontal="right" wrapText="1"/>
    </xf>
    <xf numFmtId="198" fontId="0" fillId="0" borderId="15" xfId="0" applyNumberFormat="1" applyFont="1" applyFill="1" applyBorder="1" applyAlignment="1">
      <alignment horizontal="right" wrapText="1"/>
    </xf>
    <xf numFmtId="0" fontId="0" fillId="0" borderId="14" xfId="0" applyFont="1" applyFill="1" applyBorder="1" applyAlignment="1">
      <alignment horizontal="right"/>
    </xf>
    <xf numFmtId="0" fontId="0" fillId="0" borderId="14" xfId="0" applyFont="1" applyBorder="1" applyAlignment="1">
      <alignment horizontal="right" wrapText="1"/>
    </xf>
    <xf numFmtId="0" fontId="9" fillId="0" borderId="14" xfId="0" applyFont="1" applyBorder="1" applyAlignment="1">
      <alignment horizontal="right" wrapText="1"/>
    </xf>
    <xf numFmtId="0" fontId="0" fillId="0" borderId="14" xfId="0" applyFont="1" applyFill="1" applyBorder="1" applyAlignment="1">
      <alignment horizontal="right" wrapText="1"/>
    </xf>
    <xf numFmtId="0" fontId="0" fillId="0" borderId="0" xfId="0" applyFont="1" applyAlignment="1">
      <alignment horizontal="right"/>
    </xf>
    <xf numFmtId="0" fontId="0" fillId="0" borderId="10" xfId="0" applyFont="1" applyBorder="1" applyAlignment="1">
      <alignment wrapText="1"/>
    </xf>
    <xf numFmtId="0" fontId="0" fillId="0" borderId="16" xfId="0" applyFont="1" applyBorder="1" applyAlignment="1">
      <alignment wrapText="1"/>
    </xf>
    <xf numFmtId="0" fontId="15" fillId="0" borderId="10" xfId="0" applyFont="1" applyBorder="1" applyAlignment="1">
      <alignment wrapText="1"/>
    </xf>
    <xf numFmtId="0" fontId="15" fillId="0" borderId="10" xfId="0" applyFont="1" applyBorder="1" applyAlignment="1">
      <alignment/>
    </xf>
    <xf numFmtId="0" fontId="15" fillId="0" borderId="10" xfId="0" applyFont="1" applyFill="1" applyBorder="1" applyAlignment="1">
      <alignment wrapText="1"/>
    </xf>
    <xf numFmtId="0" fontId="0" fillId="0" borderId="0" xfId="0" applyFont="1" applyAlignment="1">
      <alignment wrapText="1"/>
    </xf>
    <xf numFmtId="0" fontId="19" fillId="0" borderId="0" xfId="0" applyFont="1" applyAlignment="1">
      <alignment/>
    </xf>
    <xf numFmtId="0" fontId="20" fillId="0" borderId="10" xfId="0" applyFont="1" applyBorder="1" applyAlignment="1">
      <alignment wrapText="1"/>
    </xf>
    <xf numFmtId="197" fontId="2" fillId="0" borderId="11" xfId="0" applyNumberFormat="1" applyFont="1" applyBorder="1" applyAlignment="1">
      <alignment horizontal="right" wrapText="1"/>
    </xf>
    <xf numFmtId="198" fontId="0" fillId="34" borderId="0" xfId="0" applyNumberFormat="1" applyFill="1" applyBorder="1" applyAlignment="1">
      <alignment/>
    </xf>
    <xf numFmtId="2" fontId="9" fillId="0" borderId="0" xfId="0" applyNumberFormat="1" applyFont="1" applyFill="1" applyAlignment="1">
      <alignment/>
    </xf>
    <xf numFmtId="197" fontId="0" fillId="0" borderId="0" xfId="0" applyNumberFormat="1" applyFill="1" applyBorder="1" applyAlignment="1">
      <alignment/>
    </xf>
    <xf numFmtId="198" fontId="0" fillId="0" borderId="0" xfId="0" applyNumberFormat="1" applyFill="1" applyBorder="1" applyAlignment="1" applyProtection="1">
      <alignment/>
      <protection locked="0"/>
    </xf>
    <xf numFmtId="9" fontId="0" fillId="0" borderId="0" xfId="57" applyFont="1" applyFill="1" applyAlignment="1">
      <alignment/>
    </xf>
    <xf numFmtId="3" fontId="0" fillId="0" borderId="0" xfId="0" applyNumberFormat="1" applyFill="1" applyBorder="1" applyAlignment="1" applyProtection="1">
      <alignment/>
      <protection locked="0"/>
    </xf>
    <xf numFmtId="189" fontId="9" fillId="0" borderId="0" xfId="0" applyNumberFormat="1" applyFont="1" applyAlignment="1">
      <alignment/>
    </xf>
    <xf numFmtId="201" fontId="0" fillId="0" borderId="0" xfId="0" applyNumberForma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5"/>
  <sheetViews>
    <sheetView tabSelected="1" zoomScalePageLayoutView="0" workbookViewId="0" topLeftCell="A1">
      <pane xSplit="1" ySplit="5" topLeftCell="B6" activePane="bottomRight" state="frozen"/>
      <selection pane="topLeft" activeCell="K6" sqref="K6"/>
      <selection pane="topRight" activeCell="A1" sqref="A1"/>
      <selection pane="bottomLeft" activeCell="A7" sqref="A7"/>
      <selection pane="bottomRight" activeCell="AI16" sqref="AI16"/>
    </sheetView>
  </sheetViews>
  <sheetFormatPr defaultColWidth="11.421875" defaultRowHeight="12.75"/>
  <cols>
    <col min="1" max="1" width="12.8515625" style="3" customWidth="1"/>
    <col min="2" max="2" width="7.00390625" style="0" customWidth="1"/>
    <col min="3" max="3" width="7.140625" style="0" bestFit="1" customWidth="1"/>
    <col min="4" max="4" width="5.8515625" style="0" customWidth="1"/>
    <col min="5" max="5" width="7.421875" style="0" customWidth="1"/>
    <col min="6" max="6" width="6.140625" style="0" customWidth="1"/>
    <col min="7" max="7" width="7.8515625" style="0" customWidth="1"/>
    <col min="8" max="8" width="11.57421875" style="0" bestFit="1" customWidth="1"/>
    <col min="9" max="9" width="8.7109375" style="0" bestFit="1" customWidth="1"/>
    <col min="10" max="10" width="7.8515625" style="0" customWidth="1"/>
    <col min="11" max="11" width="7.57421875" style="0" bestFit="1" customWidth="1"/>
    <col min="12" max="12" width="9.28125" style="0" customWidth="1"/>
    <col min="13" max="14" width="9.7109375" style="0" customWidth="1"/>
    <col min="15" max="15" width="6.8515625" style="0" customWidth="1"/>
    <col min="16" max="16" width="7.8515625" style="69" customWidth="1"/>
    <col min="17" max="17" width="7.421875" style="0" customWidth="1"/>
    <col min="18" max="19" width="7.140625" style="0" customWidth="1"/>
    <col min="20" max="20" width="7.00390625" style="0" customWidth="1"/>
    <col min="21" max="21" width="7.140625" style="9" customWidth="1"/>
    <col min="22" max="22" width="9.57421875" style="9" customWidth="1"/>
    <col min="23" max="23" width="7.00390625" style="0" customWidth="1"/>
    <col min="24" max="24" width="6.8515625" style="0" customWidth="1"/>
    <col min="25" max="25" width="7.7109375" style="0" customWidth="1"/>
    <col min="26" max="26" width="8.140625" style="0" customWidth="1"/>
    <col min="27" max="27" width="8.421875" style="0" customWidth="1"/>
    <col min="28" max="28" width="8.140625" style="0" customWidth="1"/>
    <col min="29" max="29" width="8.8515625" style="0" customWidth="1"/>
    <col min="30" max="30" width="8.57421875" style="0" customWidth="1"/>
    <col min="31" max="31" width="7.140625" style="0" customWidth="1"/>
    <col min="32" max="32" width="8.00390625" style="0" customWidth="1"/>
    <col min="33" max="33" width="7.28125" style="0" customWidth="1"/>
    <col min="34" max="34" width="9.00390625" style="9" customWidth="1"/>
    <col min="35" max="35" width="9.140625" style="0" bestFit="1" customWidth="1"/>
    <col min="36" max="37" width="11.28125" style="0" bestFit="1" customWidth="1"/>
    <col min="38" max="38" width="11.7109375" style="0" bestFit="1" customWidth="1"/>
    <col min="39" max="39" width="11.57421875" style="0" customWidth="1"/>
    <col min="40" max="40" width="9.7109375" style="0" bestFit="1" customWidth="1"/>
    <col min="41" max="41" width="10.57421875" style="0" bestFit="1" customWidth="1"/>
    <col min="42" max="42" width="8.140625" style="0" customWidth="1"/>
    <col min="43" max="44" width="9.00390625" style="0" customWidth="1"/>
    <col min="45" max="45" width="7.28125" style="0" customWidth="1"/>
    <col min="46" max="46" width="7.140625" style="0" bestFit="1" customWidth="1"/>
    <col min="47" max="47" width="7.00390625" style="0" bestFit="1" customWidth="1"/>
    <col min="48" max="48" width="7.140625" style="0" bestFit="1" customWidth="1"/>
    <col min="49" max="49" width="10.7109375" style="0" bestFit="1" customWidth="1"/>
  </cols>
  <sheetData>
    <row r="1" ht="18">
      <c r="A1" s="1" t="s">
        <v>143</v>
      </c>
    </row>
    <row r="2" spans="1:49" ht="18">
      <c r="A2" s="1"/>
      <c r="F2" s="5"/>
      <c r="G2" s="47"/>
      <c r="J2" s="100" t="s">
        <v>33</v>
      </c>
      <c r="K2" s="6" t="s">
        <v>2</v>
      </c>
      <c r="L2" s="68" t="s">
        <v>96</v>
      </c>
      <c r="M2" s="68" t="s">
        <v>96</v>
      </c>
      <c r="N2" s="68" t="s">
        <v>96</v>
      </c>
      <c r="O2" s="6" t="s">
        <v>3</v>
      </c>
      <c r="P2" s="6" t="s">
        <v>4</v>
      </c>
      <c r="Q2" s="6" t="s">
        <v>5</v>
      </c>
      <c r="R2" s="6" t="s">
        <v>6</v>
      </c>
      <c r="S2" s="6" t="s">
        <v>97</v>
      </c>
      <c r="T2" s="6" t="s">
        <v>34</v>
      </c>
      <c r="U2" s="19" t="s">
        <v>35</v>
      </c>
      <c r="V2" s="6" t="s">
        <v>36</v>
      </c>
      <c r="W2" s="7" t="s">
        <v>37</v>
      </c>
      <c r="X2" s="7" t="s">
        <v>38</v>
      </c>
      <c r="Y2" s="7" t="s">
        <v>39</v>
      </c>
      <c r="Z2" s="6" t="s">
        <v>7</v>
      </c>
      <c r="AA2" s="6" t="s">
        <v>8</v>
      </c>
      <c r="AB2" s="6" t="s">
        <v>9</v>
      </c>
      <c r="AC2" s="6" t="s">
        <v>10</v>
      </c>
      <c r="AD2" s="6" t="s">
        <v>11</v>
      </c>
      <c r="AE2" s="6" t="s">
        <v>12</v>
      </c>
      <c r="AF2" s="6" t="s">
        <v>13</v>
      </c>
      <c r="AG2" s="6" t="s">
        <v>14</v>
      </c>
      <c r="AH2" s="68" t="s">
        <v>16</v>
      </c>
      <c r="AI2" s="6" t="s">
        <v>17</v>
      </c>
      <c r="AJ2" s="68" t="s">
        <v>18</v>
      </c>
      <c r="AK2" s="68" t="s">
        <v>18</v>
      </c>
      <c r="AL2" s="68" t="s">
        <v>19</v>
      </c>
      <c r="AM2" s="68" t="s">
        <v>19</v>
      </c>
      <c r="AN2" s="68" t="s">
        <v>18</v>
      </c>
      <c r="AO2" s="68" t="s">
        <v>19</v>
      </c>
      <c r="AP2" s="6" t="s">
        <v>20</v>
      </c>
      <c r="AQ2" s="6" t="s">
        <v>21</v>
      </c>
      <c r="AR2" s="6" t="s">
        <v>22</v>
      </c>
      <c r="AS2" s="6" t="s">
        <v>23</v>
      </c>
      <c r="AT2" s="6" t="s">
        <v>24</v>
      </c>
      <c r="AU2" s="6" t="s">
        <v>25</v>
      </c>
      <c r="AV2" s="6" t="s">
        <v>26</v>
      </c>
      <c r="AW2" s="6" t="s">
        <v>27</v>
      </c>
    </row>
    <row r="3" spans="1:49" s="99" customFormat="1" ht="49.5">
      <c r="A3" s="94"/>
      <c r="B3" s="94"/>
      <c r="C3" s="94"/>
      <c r="D3" s="94"/>
      <c r="E3" s="94"/>
      <c r="F3" s="94"/>
      <c r="G3" s="95"/>
      <c r="H3" s="94"/>
      <c r="I3" s="96" t="s">
        <v>61</v>
      </c>
      <c r="J3" s="101" t="s">
        <v>76</v>
      </c>
      <c r="K3" s="96" t="s">
        <v>110</v>
      </c>
      <c r="L3" s="98" t="s">
        <v>111</v>
      </c>
      <c r="M3" s="98" t="s">
        <v>112</v>
      </c>
      <c r="N3" s="98" t="s">
        <v>113</v>
      </c>
      <c r="O3" s="97" t="s">
        <v>114</v>
      </c>
      <c r="P3" s="96" t="s">
        <v>115</v>
      </c>
      <c r="Q3" s="96" t="s">
        <v>116</v>
      </c>
      <c r="R3" s="96" t="s">
        <v>117</v>
      </c>
      <c r="S3" s="96" t="s">
        <v>118</v>
      </c>
      <c r="T3" s="96" t="s">
        <v>119</v>
      </c>
      <c r="U3" s="96" t="s">
        <v>120</v>
      </c>
      <c r="V3" s="96" t="s">
        <v>121</v>
      </c>
      <c r="W3" s="96" t="s">
        <v>122</v>
      </c>
      <c r="X3" s="96" t="s">
        <v>123</v>
      </c>
      <c r="Y3" s="96" t="s">
        <v>124</v>
      </c>
      <c r="Z3" s="96" t="s">
        <v>125</v>
      </c>
      <c r="AA3" s="96" t="s">
        <v>126</v>
      </c>
      <c r="AB3" s="96" t="s">
        <v>127</v>
      </c>
      <c r="AC3" s="96" t="s">
        <v>128</v>
      </c>
      <c r="AD3" s="96" t="s">
        <v>129</v>
      </c>
      <c r="AE3" s="96" t="s">
        <v>130</v>
      </c>
      <c r="AF3" s="96" t="s">
        <v>131</v>
      </c>
      <c r="AG3" s="96" t="s">
        <v>15</v>
      </c>
      <c r="AH3" s="98" t="s">
        <v>132</v>
      </c>
      <c r="AI3" s="96" t="s">
        <v>75</v>
      </c>
      <c r="AJ3" s="98" t="s">
        <v>133</v>
      </c>
      <c r="AK3" s="98" t="s">
        <v>134</v>
      </c>
      <c r="AL3" s="98" t="s">
        <v>135</v>
      </c>
      <c r="AM3" s="98" t="s">
        <v>136</v>
      </c>
      <c r="AN3" s="98" t="s">
        <v>137</v>
      </c>
      <c r="AO3" s="98" t="s">
        <v>138</v>
      </c>
      <c r="AP3" s="96" t="s">
        <v>139</v>
      </c>
      <c r="AQ3" s="96" t="s">
        <v>132</v>
      </c>
      <c r="AR3" s="96" t="s">
        <v>128</v>
      </c>
      <c r="AS3" s="96" t="s">
        <v>74</v>
      </c>
      <c r="AT3" s="96" t="s">
        <v>73</v>
      </c>
      <c r="AU3" s="96" t="s">
        <v>140</v>
      </c>
      <c r="AV3" s="96" t="s">
        <v>141</v>
      </c>
      <c r="AW3" s="96" t="s">
        <v>142</v>
      </c>
    </row>
    <row r="4" spans="1:49" s="85" customFormat="1" ht="178.5">
      <c r="A4" s="76" t="s">
        <v>0</v>
      </c>
      <c r="B4" s="77" t="s">
        <v>84</v>
      </c>
      <c r="C4" s="77" t="s">
        <v>85</v>
      </c>
      <c r="D4" s="78" t="s">
        <v>86</v>
      </c>
      <c r="E4" s="78" t="s">
        <v>82</v>
      </c>
      <c r="F4" s="79" t="s">
        <v>144</v>
      </c>
      <c r="G4" s="80" t="s">
        <v>81</v>
      </c>
      <c r="H4" s="81" t="s">
        <v>81</v>
      </c>
      <c r="I4" s="82" t="s">
        <v>62</v>
      </c>
      <c r="J4" s="82" t="s">
        <v>70</v>
      </c>
      <c r="K4" s="82" t="s">
        <v>40</v>
      </c>
      <c r="L4" s="82" t="s">
        <v>92</v>
      </c>
      <c r="M4" s="82" t="s">
        <v>91</v>
      </c>
      <c r="N4" s="82" t="s">
        <v>93</v>
      </c>
      <c r="O4" s="82" t="s">
        <v>95</v>
      </c>
      <c r="P4" s="83" t="s">
        <v>41</v>
      </c>
      <c r="Q4" s="84" t="s">
        <v>42</v>
      </c>
      <c r="R4" s="82" t="s">
        <v>103</v>
      </c>
      <c r="S4" s="82" t="s">
        <v>98</v>
      </c>
      <c r="T4" s="82" t="s">
        <v>43</v>
      </c>
      <c r="U4" s="84" t="s">
        <v>44</v>
      </c>
      <c r="V4" s="84" t="s">
        <v>87</v>
      </c>
      <c r="W4" s="82" t="s">
        <v>45</v>
      </c>
      <c r="X4" s="82" t="s">
        <v>46</v>
      </c>
      <c r="Y4" s="82" t="s">
        <v>47</v>
      </c>
      <c r="Z4" s="82" t="s">
        <v>48</v>
      </c>
      <c r="AA4" s="82" t="s">
        <v>49</v>
      </c>
      <c r="AB4" s="82" t="s">
        <v>50</v>
      </c>
      <c r="AC4" s="82" t="s">
        <v>29</v>
      </c>
      <c r="AD4" s="82" t="s">
        <v>51</v>
      </c>
      <c r="AE4" s="82" t="s">
        <v>52</v>
      </c>
      <c r="AF4" s="82" t="s">
        <v>54</v>
      </c>
      <c r="AG4" s="82" t="s">
        <v>53</v>
      </c>
      <c r="AH4" s="84" t="s">
        <v>28</v>
      </c>
      <c r="AI4" s="82" t="s">
        <v>71</v>
      </c>
      <c r="AJ4" s="82" t="s">
        <v>88</v>
      </c>
      <c r="AK4" s="82" t="s">
        <v>89</v>
      </c>
      <c r="AL4" s="82" t="s">
        <v>90</v>
      </c>
      <c r="AM4" s="82" t="s">
        <v>94</v>
      </c>
      <c r="AN4" s="82" t="s">
        <v>99</v>
      </c>
      <c r="AO4" s="82" t="s">
        <v>100</v>
      </c>
      <c r="AP4" s="82" t="s">
        <v>72</v>
      </c>
      <c r="AQ4" s="82" t="s">
        <v>28</v>
      </c>
      <c r="AR4" s="82" t="s">
        <v>29</v>
      </c>
      <c r="AS4" s="82" t="s">
        <v>30</v>
      </c>
      <c r="AT4" s="82" t="s">
        <v>31</v>
      </c>
      <c r="AU4" s="82" t="s">
        <v>32</v>
      </c>
      <c r="AV4" s="82" t="s">
        <v>101</v>
      </c>
      <c r="AW4" s="82" t="s">
        <v>102</v>
      </c>
    </row>
    <row r="5" spans="1:49" s="93" customFormat="1" ht="39" thickBot="1">
      <c r="A5" s="86"/>
      <c r="B5" s="87" t="s">
        <v>57</v>
      </c>
      <c r="C5" s="87" t="s">
        <v>57</v>
      </c>
      <c r="D5" s="87" t="s">
        <v>57</v>
      </c>
      <c r="E5" s="87" t="s">
        <v>57</v>
      </c>
      <c r="F5" s="86" t="s">
        <v>1</v>
      </c>
      <c r="G5" s="88" t="s">
        <v>57</v>
      </c>
      <c r="H5" s="89" t="s">
        <v>83</v>
      </c>
      <c r="I5" s="90" t="s">
        <v>104</v>
      </c>
      <c r="J5" s="90" t="s">
        <v>104</v>
      </c>
      <c r="K5" s="90" t="s">
        <v>104</v>
      </c>
      <c r="L5" s="90" t="s">
        <v>104</v>
      </c>
      <c r="M5" s="90" t="s">
        <v>104</v>
      </c>
      <c r="N5" s="90" t="s">
        <v>104</v>
      </c>
      <c r="O5" s="90" t="s">
        <v>104</v>
      </c>
      <c r="P5" s="91" t="s">
        <v>105</v>
      </c>
      <c r="Q5" s="90" t="s">
        <v>56</v>
      </c>
      <c r="R5" s="90" t="s">
        <v>104</v>
      </c>
      <c r="S5" s="90" t="s">
        <v>104</v>
      </c>
      <c r="T5" s="90" t="s">
        <v>106</v>
      </c>
      <c r="U5" s="90" t="s">
        <v>107</v>
      </c>
      <c r="V5" s="92" t="s">
        <v>1</v>
      </c>
      <c r="W5" s="90" t="s">
        <v>107</v>
      </c>
      <c r="X5" s="90" t="s">
        <v>107</v>
      </c>
      <c r="Y5" s="90" t="s">
        <v>1</v>
      </c>
      <c r="Z5" s="90" t="s">
        <v>107</v>
      </c>
      <c r="AA5" s="90" t="s">
        <v>107</v>
      </c>
      <c r="AB5" s="90" t="s">
        <v>1</v>
      </c>
      <c r="AC5" s="90" t="s">
        <v>108</v>
      </c>
      <c r="AD5" s="90" t="s">
        <v>109</v>
      </c>
      <c r="AE5" s="90" t="s">
        <v>1</v>
      </c>
      <c r="AF5" s="90" t="s">
        <v>1</v>
      </c>
      <c r="AG5" s="90" t="s">
        <v>58</v>
      </c>
      <c r="AH5" s="92" t="s">
        <v>60</v>
      </c>
      <c r="AI5" s="90" t="s">
        <v>55</v>
      </c>
      <c r="AJ5" s="90" t="s">
        <v>55</v>
      </c>
      <c r="AK5" s="90" t="s">
        <v>55</v>
      </c>
      <c r="AL5" s="90" t="s">
        <v>55</v>
      </c>
      <c r="AM5" s="90" t="s">
        <v>55</v>
      </c>
      <c r="AN5" s="90" t="s">
        <v>55</v>
      </c>
      <c r="AO5" s="90" t="s">
        <v>55</v>
      </c>
      <c r="AP5" s="90" t="s">
        <v>57</v>
      </c>
      <c r="AQ5" s="90" t="s">
        <v>60</v>
      </c>
      <c r="AR5" s="90" t="s">
        <v>60</v>
      </c>
      <c r="AS5" s="90" t="s">
        <v>56</v>
      </c>
      <c r="AT5" s="90" t="s">
        <v>56</v>
      </c>
      <c r="AU5" s="90" t="s">
        <v>59</v>
      </c>
      <c r="AV5" s="90" t="s">
        <v>59</v>
      </c>
      <c r="AW5" s="90" t="s">
        <v>1</v>
      </c>
    </row>
    <row r="6" spans="1:49" ht="12.75">
      <c r="A6" s="63">
        <v>40603</v>
      </c>
      <c r="B6" s="103">
        <v>268.516603267839</v>
      </c>
      <c r="C6" s="64">
        <v>298.29687593353714</v>
      </c>
      <c r="D6" s="65"/>
      <c r="E6" s="64">
        <v>1192.9179999999974</v>
      </c>
      <c r="F6" s="46">
        <v>30.4073075970615</v>
      </c>
      <c r="G6" s="48">
        <f>SUM(C6:E6)</f>
        <v>1491.2148759335346</v>
      </c>
      <c r="H6" s="16">
        <f>G6/0.717*1000</f>
        <v>2079797.5954442604</v>
      </c>
      <c r="I6" s="28">
        <f aca="true" t="shared" si="0" ref="I6:I11">AI6-J6</f>
        <v>30060.88002218865</v>
      </c>
      <c r="J6" s="28">
        <f>K6+O6+P6</f>
        <v>4753.1846524662105</v>
      </c>
      <c r="K6" s="31">
        <f>Q6*R6</f>
        <v>0</v>
      </c>
      <c r="L6" s="28">
        <f>(T6)*(AC$6+AD6*AG6)+(AH$6*(U6-T6))</f>
        <v>1363.806384966218</v>
      </c>
      <c r="M6" s="28">
        <f>(Z6)*(AC$6+AD6*AG6)+(AH$6*AA6*(1-AB$6))</f>
        <v>3389.3782674999925</v>
      </c>
      <c r="N6" s="28">
        <f>(W6)*(AC$6+AD6*AG6)+(AH$6*X6*(1-Y$6))</f>
        <v>0</v>
      </c>
      <c r="O6" s="28">
        <f>(T6+W6+Z6)*(AC$6+AD6*AG6)</f>
        <v>4002.5425364865496</v>
      </c>
      <c r="P6" s="70">
        <f>AH$6*(X6*(1-Y$6)+AA6*(1-AB$6))+S6</f>
        <v>750.6421159796607</v>
      </c>
      <c r="Q6" s="9">
        <v>0</v>
      </c>
      <c r="R6" s="22">
        <v>0.666</v>
      </c>
      <c r="S6" s="16">
        <f>AH$6*(U6-T6)</f>
        <v>625.3857259796608</v>
      </c>
      <c r="T6" s="16">
        <f>B6</f>
        <v>268.516603267839</v>
      </c>
      <c r="U6" s="16">
        <f aca="true" t="shared" si="1" ref="T6:U12">C6</f>
        <v>298.29687593353714</v>
      </c>
      <c r="V6" s="21">
        <f aca="true" t="shared" si="2" ref="V6:V11">T6/U6</f>
        <v>0.9001656568728752</v>
      </c>
      <c r="W6" s="17">
        <v>0</v>
      </c>
      <c r="X6" s="45">
        <f aca="true" t="shared" si="3" ref="X6:X12">D6</f>
        <v>0</v>
      </c>
      <c r="Y6" s="21">
        <v>0.995</v>
      </c>
      <c r="Z6" s="20">
        <f>AA6*AB$6</f>
        <v>1186.9534099999973</v>
      </c>
      <c r="AA6" s="16">
        <f>E6</f>
        <v>1192.9179999999974</v>
      </c>
      <c r="AB6" s="11">
        <v>0.995</v>
      </c>
      <c r="AC6" s="10">
        <v>2.75</v>
      </c>
      <c r="AD6">
        <v>0</v>
      </c>
      <c r="AE6" s="24">
        <f aca="true" t="shared" si="4" ref="AE6:AE12">F6/100</f>
        <v>0.304073075970615</v>
      </c>
      <c r="AF6" s="9">
        <v>0</v>
      </c>
      <c r="AG6">
        <f aca="true" t="shared" si="5" ref="AG6:AG13">IF(AE6,AF6/AE6,0)</f>
        <v>0</v>
      </c>
      <c r="AH6" s="10">
        <v>21</v>
      </c>
      <c r="AI6" s="28">
        <f>AJ6+AK6+AL6+AM6</f>
        <v>34814.06467465486</v>
      </c>
      <c r="AJ6" s="28">
        <f>U6*$AQ$6</f>
        <v>6264.23439460428</v>
      </c>
      <c r="AK6" s="28">
        <f>AA6*$AQ$6</f>
        <v>25051.277999999944</v>
      </c>
      <c r="AL6" s="20">
        <f>AT6*AV$6/AW$6</f>
        <v>3498.5522800506374</v>
      </c>
      <c r="AM6" s="20">
        <f>AS6*AU$6</f>
        <v>0</v>
      </c>
      <c r="AN6" s="28">
        <f>AP6*$AH$6</f>
        <v>31315.512394604226</v>
      </c>
      <c r="AO6" s="28">
        <f>AS6*$AU$6+AT6/$AW$6*$AV$6</f>
        <v>3498.5522800506374</v>
      </c>
      <c r="AP6" s="28">
        <f>U6+X6+AA6</f>
        <v>1491.2148759335346</v>
      </c>
      <c r="AQ6" s="26">
        <v>21</v>
      </c>
      <c r="AR6" s="26">
        <v>2.75</v>
      </c>
      <c r="AS6" s="17">
        <v>0</v>
      </c>
      <c r="AT6" s="43">
        <v>7549.723798699995</v>
      </c>
      <c r="AU6" s="109">
        <v>1.063</v>
      </c>
      <c r="AV6" s="25">
        <v>0.3406</v>
      </c>
      <c r="AW6" s="11">
        <v>0.735</v>
      </c>
    </row>
    <row r="7" spans="1:49" ht="12.75">
      <c r="A7" s="63">
        <v>40634</v>
      </c>
      <c r="B7" s="103">
        <v>479.1154694942047</v>
      </c>
      <c r="C7" s="64">
        <v>511.6621442205035</v>
      </c>
      <c r="D7" s="65"/>
      <c r="E7" s="64">
        <v>879.5830000000007</v>
      </c>
      <c r="F7" s="46">
        <v>31.312897281074125</v>
      </c>
      <c r="G7" s="48">
        <f aca="true" t="shared" si="6" ref="G7:G12">SUM(C7:E7)</f>
        <v>1391.2451442205042</v>
      </c>
      <c r="H7" s="16">
        <f aca="true" t="shared" si="7" ref="H7:H13">G7/0.717*1000</f>
        <v>1940369.796681317</v>
      </c>
      <c r="I7" s="28">
        <f t="shared" si="0"/>
        <v>27321.760223153753</v>
      </c>
      <c r="J7" s="28">
        <f aca="true" t="shared" si="8" ref="J7:J12">K7+O7+P7</f>
        <v>4500.162909111338</v>
      </c>
      <c r="K7" s="31">
        <f aca="true" t="shared" si="9" ref="K7:K12">Q7*R7</f>
        <v>0</v>
      </c>
      <c r="L7" s="28">
        <f aca="true" t="shared" si="10" ref="L7:L12">(T7)*(AC$6+AD7*AG7)+(AH$6*(U7-T7))</f>
        <v>2001.0477103613368</v>
      </c>
      <c r="M7" s="28">
        <f aca="true" t="shared" si="11" ref="M7:M12">(Z7)*(AC$6+AD7*AG7)+(AH$6*AA7*(1-AB$6))</f>
        <v>2499.115198750002</v>
      </c>
      <c r="N7" s="28">
        <f aca="true" t="shared" si="12" ref="N7:N12">(W7)*(AC$6+AD7*AG7)+(AH$6*X7*(1-Y$6))</f>
        <v>0</v>
      </c>
      <c r="O7" s="28">
        <f aca="true" t="shared" si="13" ref="O7:O12">(T7+W7+Z7)*(AC$6+AD7*AG7)</f>
        <v>3724.326524859064</v>
      </c>
      <c r="P7" s="70">
        <f aca="true" t="shared" si="14" ref="P7:P12">AH$6*(X7*(1-Y$6)+AA7*(1-AB$6))+S7</f>
        <v>775.8363842522741</v>
      </c>
      <c r="Q7" s="35"/>
      <c r="R7" s="22">
        <v>0.666</v>
      </c>
      <c r="S7" s="16">
        <f aca="true" t="shared" si="15" ref="S7:S12">AH$6*(U7-T7)</f>
        <v>683.480169252274</v>
      </c>
      <c r="T7" s="16">
        <f t="shared" si="1"/>
        <v>479.1154694942047</v>
      </c>
      <c r="U7" s="16">
        <f t="shared" si="1"/>
        <v>511.6621442205035</v>
      </c>
      <c r="V7" s="21">
        <f t="shared" si="2"/>
        <v>0.9363903015027968</v>
      </c>
      <c r="W7" s="17">
        <v>0</v>
      </c>
      <c r="X7" s="45">
        <f t="shared" si="3"/>
        <v>0</v>
      </c>
      <c r="Y7" s="21"/>
      <c r="Z7" s="20">
        <f aca="true" t="shared" si="16" ref="Z7:Z12">AA7*AB$6</f>
        <v>875.1850850000006</v>
      </c>
      <c r="AA7" s="16">
        <f aca="true" t="shared" si="17" ref="AA7:AA12">E7</f>
        <v>879.5830000000007</v>
      </c>
      <c r="AB7" s="11"/>
      <c r="AC7" s="10"/>
      <c r="AD7">
        <v>0</v>
      </c>
      <c r="AE7" s="24">
        <f t="shared" si="4"/>
        <v>0.31312897281074126</v>
      </c>
      <c r="AF7" s="9">
        <v>0</v>
      </c>
      <c r="AG7">
        <f t="shared" si="5"/>
        <v>0</v>
      </c>
      <c r="AH7" s="10"/>
      <c r="AI7" s="28">
        <f aca="true" t="shared" si="18" ref="AI7:AI12">AJ7+AK7+AL7+AM7</f>
        <v>31821.923132265092</v>
      </c>
      <c r="AJ7" s="28">
        <f aca="true" t="shared" si="19" ref="AJ7:AJ12">U7*$AQ$6</f>
        <v>10744.905028630574</v>
      </c>
      <c r="AK7" s="28">
        <f aca="true" t="shared" si="20" ref="AK7:AK12">AA7*$AQ$6</f>
        <v>18471.243000000013</v>
      </c>
      <c r="AL7" s="20">
        <f aca="true" t="shared" si="21" ref="AL7:AL12">AT7*AV$6/AW$6</f>
        <v>2605.775103634505</v>
      </c>
      <c r="AM7" s="20">
        <f aca="true" t="shared" si="22" ref="AM7:AM12">AS7*AU$6</f>
        <v>0</v>
      </c>
      <c r="AN7" s="28">
        <f aca="true" t="shared" si="23" ref="AN7:AN12">AP7*$AH$6</f>
        <v>29216.14802863059</v>
      </c>
      <c r="AO7" s="28">
        <f aca="true" t="shared" si="24" ref="AO7:AO12">AS7*$AU$6+AT7/$AW$6*$AV$6</f>
        <v>2605.775103634505</v>
      </c>
      <c r="AP7" s="28">
        <f aca="true" t="shared" si="25" ref="AP7:AP12">U7+X7+AA7</f>
        <v>1391.2451442205042</v>
      </c>
      <c r="AQ7" s="27"/>
      <c r="AR7" s="27"/>
      <c r="AS7" s="17"/>
      <c r="AT7" s="43">
        <v>5623.149445600003</v>
      </c>
      <c r="AU7" s="109">
        <v>1.063</v>
      </c>
      <c r="AV7" s="25"/>
      <c r="AW7" s="32"/>
    </row>
    <row r="8" spans="1:49" ht="12.75">
      <c r="A8" s="63">
        <v>40664</v>
      </c>
      <c r="B8" s="103">
        <v>833.2789873387275</v>
      </c>
      <c r="C8" s="103">
        <v>843.14419172011</v>
      </c>
      <c r="D8" s="65"/>
      <c r="E8" s="64">
        <v>293.61700000000053</v>
      </c>
      <c r="F8" s="46">
        <v>30.467034956863273</v>
      </c>
      <c r="G8" s="48">
        <f t="shared" si="6"/>
        <v>1136.7611917201107</v>
      </c>
      <c r="H8" s="16">
        <f t="shared" si="7"/>
        <v>1585440.9926361376</v>
      </c>
      <c r="I8" s="28">
        <f t="shared" si="0"/>
        <v>21157.154880769944</v>
      </c>
      <c r="J8" s="28">
        <f t="shared" si="8"/>
        <v>3332.925808440536</v>
      </c>
      <c r="K8" s="31">
        <f t="shared" si="9"/>
        <v>0</v>
      </c>
      <c r="L8" s="28">
        <f t="shared" si="10"/>
        <v>2498.6865071905345</v>
      </c>
      <c r="M8" s="28">
        <f t="shared" si="11"/>
        <v>834.2393012500015</v>
      </c>
      <c r="N8" s="28">
        <f t="shared" si="12"/>
        <v>0</v>
      </c>
      <c r="O8" s="28">
        <f t="shared" si="13"/>
        <v>3094.926731431502</v>
      </c>
      <c r="P8" s="70">
        <f t="shared" si="14"/>
        <v>237.999077009034</v>
      </c>
      <c r="Q8" s="35"/>
      <c r="R8" s="22">
        <v>0.666</v>
      </c>
      <c r="S8" s="16">
        <f t="shared" si="15"/>
        <v>207.16929200903394</v>
      </c>
      <c r="T8" s="16">
        <f t="shared" si="1"/>
        <v>833.2789873387275</v>
      </c>
      <c r="U8" s="16">
        <f t="shared" si="1"/>
        <v>843.14419172011</v>
      </c>
      <c r="V8" s="21">
        <f t="shared" si="2"/>
        <v>0.9882995050214881</v>
      </c>
      <c r="W8" s="17">
        <v>0</v>
      </c>
      <c r="X8" s="45">
        <f t="shared" si="3"/>
        <v>0</v>
      </c>
      <c r="Y8" s="21"/>
      <c r="Z8" s="20">
        <f t="shared" si="16"/>
        <v>292.1489150000005</v>
      </c>
      <c r="AA8" s="16">
        <f t="shared" si="17"/>
        <v>293.61700000000053</v>
      </c>
      <c r="AB8" s="11"/>
      <c r="AC8" s="10"/>
      <c r="AD8">
        <v>0</v>
      </c>
      <c r="AE8" s="24">
        <f t="shared" si="4"/>
        <v>0.3046703495686327</v>
      </c>
      <c r="AF8" s="9">
        <v>0</v>
      </c>
      <c r="AG8">
        <f t="shared" si="5"/>
        <v>0</v>
      </c>
      <c r="AH8" s="10"/>
      <c r="AI8" s="28">
        <f t="shared" si="18"/>
        <v>24490.08068921048</v>
      </c>
      <c r="AJ8" s="28">
        <f t="shared" si="19"/>
        <v>17706.02802612231</v>
      </c>
      <c r="AK8" s="28">
        <f t="shared" si="20"/>
        <v>6165.957000000011</v>
      </c>
      <c r="AL8" s="20">
        <f t="shared" si="21"/>
        <v>618.0956630881619</v>
      </c>
      <c r="AM8" s="20">
        <f t="shared" si="22"/>
        <v>0</v>
      </c>
      <c r="AN8" s="28">
        <f t="shared" si="23"/>
        <v>23871.985026122326</v>
      </c>
      <c r="AO8" s="28">
        <f t="shared" si="24"/>
        <v>618.0956630881619</v>
      </c>
      <c r="AP8" s="28">
        <f t="shared" si="25"/>
        <v>1136.7611917201107</v>
      </c>
      <c r="AQ8" s="27"/>
      <c r="AR8" s="27"/>
      <c r="AS8" s="17"/>
      <c r="AT8" s="43">
        <v>1333.823582999997</v>
      </c>
      <c r="AU8" s="109">
        <v>1.063</v>
      </c>
      <c r="AV8" s="25"/>
      <c r="AW8" s="32"/>
    </row>
    <row r="9" spans="1:49" ht="12.75">
      <c r="A9" s="63">
        <v>40695</v>
      </c>
      <c r="B9" s="103">
        <v>761.8900087176071</v>
      </c>
      <c r="C9" s="103">
        <v>766.9563682597675</v>
      </c>
      <c r="D9" s="65"/>
      <c r="E9" s="64">
        <v>218.128</v>
      </c>
      <c r="F9" s="46">
        <v>30.40214743524758</v>
      </c>
      <c r="G9" s="48">
        <f t="shared" si="6"/>
        <v>985.0843682597674</v>
      </c>
      <c r="H9" s="16">
        <f t="shared" si="7"/>
        <v>1373897.3058016284</v>
      </c>
      <c r="I9" s="28">
        <f t="shared" si="0"/>
        <v>18284.809063621502</v>
      </c>
      <c r="J9" s="28">
        <f t="shared" si="8"/>
        <v>2821.3472543587877</v>
      </c>
      <c r="K9" s="31">
        <f t="shared" si="9"/>
        <v>0</v>
      </c>
      <c r="L9" s="28">
        <f t="shared" si="10"/>
        <v>2201.5910743587874</v>
      </c>
      <c r="M9" s="28">
        <f t="shared" si="11"/>
        <v>619.75618</v>
      </c>
      <c r="N9" s="28">
        <f t="shared" si="12"/>
        <v>0</v>
      </c>
      <c r="O9" s="28">
        <f t="shared" si="13"/>
        <v>2692.0502639734195</v>
      </c>
      <c r="P9" s="70">
        <f t="shared" si="14"/>
        <v>129.2969903853684</v>
      </c>
      <c r="Q9" s="35"/>
      <c r="R9" s="22">
        <v>0.666</v>
      </c>
      <c r="S9" s="16">
        <f t="shared" si="15"/>
        <v>106.39355038536837</v>
      </c>
      <c r="T9" s="16">
        <f t="shared" si="1"/>
        <v>761.8900087176071</v>
      </c>
      <c r="U9" s="16">
        <f t="shared" si="1"/>
        <v>766.9563682597675</v>
      </c>
      <c r="V9" s="21">
        <f t="shared" si="2"/>
        <v>0.9933942010890972</v>
      </c>
      <c r="W9" s="17">
        <v>0</v>
      </c>
      <c r="X9" s="45">
        <f t="shared" si="3"/>
        <v>0</v>
      </c>
      <c r="Y9" s="21"/>
      <c r="Z9" s="20">
        <f t="shared" si="16"/>
        <v>217.03735999999998</v>
      </c>
      <c r="AA9" s="16">
        <f t="shared" si="17"/>
        <v>218.128</v>
      </c>
      <c r="AB9" s="11"/>
      <c r="AC9" s="10"/>
      <c r="AD9">
        <v>0</v>
      </c>
      <c r="AE9" s="24">
        <f t="shared" si="4"/>
        <v>0.30402147435247584</v>
      </c>
      <c r="AF9" s="9">
        <v>0</v>
      </c>
      <c r="AG9">
        <f t="shared" si="5"/>
        <v>0</v>
      </c>
      <c r="AH9" s="10"/>
      <c r="AI9" s="28">
        <f t="shared" si="18"/>
        <v>21106.15631798029</v>
      </c>
      <c r="AJ9" s="28">
        <f t="shared" si="19"/>
        <v>16106.083733455118</v>
      </c>
      <c r="AK9" s="28">
        <f t="shared" si="20"/>
        <v>4580.688</v>
      </c>
      <c r="AL9" s="20">
        <f t="shared" si="21"/>
        <v>419.38458452516994</v>
      </c>
      <c r="AM9" s="20">
        <f t="shared" si="22"/>
        <v>0</v>
      </c>
      <c r="AN9" s="28">
        <f t="shared" si="23"/>
        <v>20686.771733455116</v>
      </c>
      <c r="AO9" s="28">
        <f t="shared" si="24"/>
        <v>419.38458452516994</v>
      </c>
      <c r="AP9" s="28">
        <f t="shared" si="25"/>
        <v>985.0843682597674</v>
      </c>
      <c r="AQ9" s="27"/>
      <c r="AR9" s="27"/>
      <c r="AS9" s="17"/>
      <c r="AT9" s="43">
        <v>905.0137099999996</v>
      </c>
      <c r="AU9" s="109">
        <v>1.063</v>
      </c>
      <c r="AV9" s="25"/>
      <c r="AW9" s="32"/>
    </row>
    <row r="10" spans="1:49" ht="12.75">
      <c r="A10" s="63">
        <v>40725</v>
      </c>
      <c r="B10" s="103">
        <v>483.6251902903429</v>
      </c>
      <c r="C10" s="103">
        <v>491.9065410332798</v>
      </c>
      <c r="D10" s="65"/>
      <c r="E10" s="64">
        <v>129.13999999999947</v>
      </c>
      <c r="F10" s="46">
        <v>30.394691176449065</v>
      </c>
      <c r="G10" s="48">
        <f t="shared" si="6"/>
        <v>621.0465410332793</v>
      </c>
      <c r="H10" s="16">
        <f t="shared" si="7"/>
        <v>866173.6973964844</v>
      </c>
      <c r="I10" s="28">
        <f t="shared" si="0"/>
        <v>11514.35082508283</v>
      </c>
      <c r="J10" s="28">
        <f t="shared" si="8"/>
        <v>1870.7966639001156</v>
      </c>
      <c r="K10" s="31">
        <f t="shared" si="9"/>
        <v>0</v>
      </c>
      <c r="L10" s="28">
        <f t="shared" si="10"/>
        <v>1503.8776389001173</v>
      </c>
      <c r="M10" s="28">
        <f t="shared" si="11"/>
        <v>366.9190249999985</v>
      </c>
      <c r="N10" s="28">
        <f t="shared" si="12"/>
        <v>0</v>
      </c>
      <c r="O10" s="28">
        <f t="shared" si="13"/>
        <v>1683.3285982984414</v>
      </c>
      <c r="P10" s="70">
        <f t="shared" si="14"/>
        <v>187.46806560167414</v>
      </c>
      <c r="Q10" s="35"/>
      <c r="R10" s="22">
        <v>0.666</v>
      </c>
      <c r="S10" s="16">
        <f t="shared" si="15"/>
        <v>173.90836560167418</v>
      </c>
      <c r="T10" s="16">
        <f t="shared" si="1"/>
        <v>483.6251902903429</v>
      </c>
      <c r="U10" s="16">
        <f t="shared" si="1"/>
        <v>491.9065410332798</v>
      </c>
      <c r="V10" s="21">
        <f t="shared" si="2"/>
        <v>0.9831647883243403</v>
      </c>
      <c r="W10" s="17">
        <v>0</v>
      </c>
      <c r="X10" s="45">
        <f t="shared" si="3"/>
        <v>0</v>
      </c>
      <c r="Y10" s="21"/>
      <c r="Z10" s="20">
        <f t="shared" si="16"/>
        <v>128.49429999999947</v>
      </c>
      <c r="AA10" s="16">
        <f t="shared" si="17"/>
        <v>129.13999999999947</v>
      </c>
      <c r="AB10" s="11"/>
      <c r="AC10" s="10"/>
      <c r="AD10">
        <v>0</v>
      </c>
      <c r="AE10" s="24">
        <f t="shared" si="4"/>
        <v>0.3039469117644906</v>
      </c>
      <c r="AF10" s="9">
        <v>0</v>
      </c>
      <c r="AG10">
        <f t="shared" si="5"/>
        <v>0</v>
      </c>
      <c r="AH10" s="10"/>
      <c r="AI10" s="28">
        <f t="shared" si="18"/>
        <v>13385.147488982946</v>
      </c>
      <c r="AJ10" s="28">
        <f t="shared" si="19"/>
        <v>10330.037361698875</v>
      </c>
      <c r="AK10" s="28">
        <f t="shared" si="20"/>
        <v>2711.939999999989</v>
      </c>
      <c r="AL10" s="20">
        <f t="shared" si="21"/>
        <v>343.17012728408207</v>
      </c>
      <c r="AM10" s="20">
        <f t="shared" si="22"/>
        <v>0</v>
      </c>
      <c r="AN10" s="28">
        <f t="shared" si="23"/>
        <v>13041.977361698864</v>
      </c>
      <c r="AO10" s="28">
        <f t="shared" si="24"/>
        <v>343.1701272840821</v>
      </c>
      <c r="AP10" s="28">
        <f t="shared" si="25"/>
        <v>621.0465410332793</v>
      </c>
      <c r="AQ10" s="27"/>
      <c r="AR10" s="27"/>
      <c r="AS10" s="17"/>
      <c r="AT10" s="43">
        <v>740.546223000001</v>
      </c>
      <c r="AU10" s="109">
        <v>1.063</v>
      </c>
      <c r="AV10" s="25"/>
      <c r="AW10" s="32"/>
    </row>
    <row r="11" spans="1:49" ht="12.75">
      <c r="A11" s="63">
        <v>40756</v>
      </c>
      <c r="B11" s="103">
        <v>206.14551314898114</v>
      </c>
      <c r="C11" s="103">
        <v>216.89315475828698</v>
      </c>
      <c r="D11" s="65"/>
      <c r="E11" s="64">
        <v>167.4679999999999</v>
      </c>
      <c r="F11" s="46">
        <v>29.49633392761067</v>
      </c>
      <c r="G11" s="48">
        <f t="shared" si="6"/>
        <v>384.3611547582869</v>
      </c>
      <c r="H11" s="16">
        <f t="shared" si="7"/>
        <v>536068.5561482384</v>
      </c>
      <c r="I11" s="28">
        <f t="shared" si="0"/>
        <v>7206.584564822781</v>
      </c>
      <c r="J11" s="28">
        <f t="shared" si="8"/>
        <v>1268.4190899551204</v>
      </c>
      <c r="K11" s="31">
        <f t="shared" si="9"/>
        <v>0</v>
      </c>
      <c r="L11" s="28">
        <f t="shared" si="10"/>
        <v>792.6006349551208</v>
      </c>
      <c r="M11" s="28">
        <f t="shared" si="11"/>
        <v>475.8184549999997</v>
      </c>
      <c r="N11" s="28">
        <f t="shared" si="12"/>
        <v>0</v>
      </c>
      <c r="O11" s="28">
        <f t="shared" si="13"/>
        <v>1025.1344761596977</v>
      </c>
      <c r="P11" s="70">
        <f t="shared" si="14"/>
        <v>243.28461379542273</v>
      </c>
      <c r="Q11" s="35"/>
      <c r="R11" s="22">
        <v>0.666</v>
      </c>
      <c r="S11" s="16">
        <f t="shared" si="15"/>
        <v>225.70047379542274</v>
      </c>
      <c r="T11" s="16">
        <f t="shared" si="1"/>
        <v>206.14551314898114</v>
      </c>
      <c r="U11" s="16">
        <f t="shared" si="1"/>
        <v>216.89315475828698</v>
      </c>
      <c r="V11" s="21">
        <f t="shared" si="2"/>
        <v>0.950447299172335</v>
      </c>
      <c r="W11" s="17">
        <v>0</v>
      </c>
      <c r="X11" s="45">
        <f t="shared" si="3"/>
        <v>0</v>
      </c>
      <c r="Y11" s="21"/>
      <c r="Z11" s="20">
        <f t="shared" si="16"/>
        <v>166.6306599999999</v>
      </c>
      <c r="AA11" s="16">
        <f t="shared" si="17"/>
        <v>167.4679999999999</v>
      </c>
      <c r="AB11" s="11"/>
      <c r="AC11" s="10"/>
      <c r="AD11">
        <v>0</v>
      </c>
      <c r="AE11" s="24">
        <f t="shared" si="4"/>
        <v>0.2949633392761067</v>
      </c>
      <c r="AF11" s="9">
        <v>0</v>
      </c>
      <c r="AG11">
        <f t="shared" si="5"/>
        <v>0</v>
      </c>
      <c r="AH11" s="10"/>
      <c r="AI11" s="28">
        <f t="shared" si="18"/>
        <v>8475.003654777902</v>
      </c>
      <c r="AJ11" s="28">
        <f t="shared" si="19"/>
        <v>4554.756249924027</v>
      </c>
      <c r="AK11" s="28">
        <f t="shared" si="20"/>
        <v>3516.827999999998</v>
      </c>
      <c r="AL11" s="20">
        <f t="shared" si="21"/>
        <v>403.41940485387744</v>
      </c>
      <c r="AM11" s="20">
        <f t="shared" si="22"/>
        <v>0</v>
      </c>
      <c r="AN11" s="28">
        <f t="shared" si="23"/>
        <v>8071.584249924024</v>
      </c>
      <c r="AO11" s="28">
        <f t="shared" si="24"/>
        <v>403.41940485387744</v>
      </c>
      <c r="AP11" s="28">
        <f t="shared" si="25"/>
        <v>384.3611547582869</v>
      </c>
      <c r="AQ11" s="27"/>
      <c r="AR11" s="27"/>
      <c r="AS11" s="17"/>
      <c r="AT11" s="43">
        <v>870.5615459999997</v>
      </c>
      <c r="AU11" s="109">
        <v>1.063</v>
      </c>
      <c r="AV11" s="25"/>
      <c r="AW11" s="32"/>
    </row>
    <row r="12" spans="1:49" ht="12.75">
      <c r="A12" s="63">
        <v>40787</v>
      </c>
      <c r="B12" s="103">
        <v>345.29885215329426</v>
      </c>
      <c r="C12" s="103">
        <v>358.85778338467134</v>
      </c>
      <c r="D12" s="65"/>
      <c r="E12" s="64">
        <v>185.42300000000012</v>
      </c>
      <c r="F12" s="46">
        <v>31.90535789729724</v>
      </c>
      <c r="G12" s="48">
        <f t="shared" si="6"/>
        <v>544.2807833846714</v>
      </c>
      <c r="H12" s="16">
        <f t="shared" si="7"/>
        <v>759108.4844974497</v>
      </c>
      <c r="I12" s="28">
        <f>AI12-J12</f>
        <v>10129.69120239056</v>
      </c>
      <c r="J12" s="28">
        <f t="shared" si="8"/>
        <v>1761.142498030478</v>
      </c>
      <c r="K12" s="31">
        <f t="shared" si="9"/>
        <v>0</v>
      </c>
      <c r="L12" s="28">
        <f t="shared" si="10"/>
        <v>1234.309399280478</v>
      </c>
      <c r="M12" s="28">
        <f t="shared" si="11"/>
        <v>526.8330987500003</v>
      </c>
      <c r="N12" s="28">
        <f t="shared" si="12"/>
        <v>0</v>
      </c>
      <c r="O12" s="28">
        <f t="shared" si="13"/>
        <v>1456.9355271715594</v>
      </c>
      <c r="P12" s="70">
        <f t="shared" si="14"/>
        <v>304.20697085891857</v>
      </c>
      <c r="Q12" s="35"/>
      <c r="R12" s="22">
        <v>0.666</v>
      </c>
      <c r="S12" s="16">
        <f t="shared" si="15"/>
        <v>284.73755585891854</v>
      </c>
      <c r="T12" s="16">
        <f t="shared" si="1"/>
        <v>345.29885215329426</v>
      </c>
      <c r="U12" s="16">
        <f t="shared" si="1"/>
        <v>358.85778338467134</v>
      </c>
      <c r="V12" s="21">
        <f>T12/U12</f>
        <v>0.96221642149296</v>
      </c>
      <c r="W12" s="17">
        <v>0</v>
      </c>
      <c r="X12" s="45">
        <f t="shared" si="3"/>
        <v>0</v>
      </c>
      <c r="Y12" s="21"/>
      <c r="Z12" s="20">
        <f t="shared" si="16"/>
        <v>184.4958850000001</v>
      </c>
      <c r="AA12" s="16">
        <f t="shared" si="17"/>
        <v>185.42300000000012</v>
      </c>
      <c r="AB12" s="11"/>
      <c r="AC12" s="10"/>
      <c r="AD12">
        <v>0</v>
      </c>
      <c r="AE12" s="24">
        <f t="shared" si="4"/>
        <v>0.3190535789729724</v>
      </c>
      <c r="AF12" s="9">
        <v>0</v>
      </c>
      <c r="AG12">
        <f t="shared" si="5"/>
        <v>0</v>
      </c>
      <c r="AH12" s="10"/>
      <c r="AI12" s="28">
        <f t="shared" si="18"/>
        <v>11890.833700421039</v>
      </c>
      <c r="AJ12" s="28">
        <f t="shared" si="19"/>
        <v>7536.013451078098</v>
      </c>
      <c r="AK12" s="28">
        <f t="shared" si="20"/>
        <v>3893.8830000000025</v>
      </c>
      <c r="AL12" s="20">
        <f t="shared" si="21"/>
        <v>460.937249342939</v>
      </c>
      <c r="AM12" s="20">
        <f t="shared" si="22"/>
        <v>0</v>
      </c>
      <c r="AN12" s="28">
        <f t="shared" si="23"/>
        <v>11429.896451078099</v>
      </c>
      <c r="AO12" s="28">
        <f t="shared" si="24"/>
        <v>460.937249342939</v>
      </c>
      <c r="AP12" s="28">
        <f t="shared" si="25"/>
        <v>544.2807833846714</v>
      </c>
      <c r="AQ12" s="27"/>
      <c r="AR12" s="27"/>
      <c r="AS12" s="17"/>
      <c r="AT12" s="43">
        <v>994.6825551000005</v>
      </c>
      <c r="AU12" s="109">
        <v>1.063</v>
      </c>
      <c r="AV12" s="25"/>
      <c r="AW12" s="32"/>
    </row>
    <row r="13" spans="1:49" ht="12.75">
      <c r="A13" s="63">
        <v>40817</v>
      </c>
      <c r="B13" s="103">
        <v>269.74331228707825</v>
      </c>
      <c r="C13" s="103">
        <v>281.2874483167809</v>
      </c>
      <c r="D13" s="65"/>
      <c r="E13" s="64">
        <v>650.8989999999986</v>
      </c>
      <c r="F13" s="46">
        <v>29.838466361881892</v>
      </c>
      <c r="G13" s="48">
        <f>SUM(C13:E13)</f>
        <v>932.1864483167795</v>
      </c>
      <c r="H13" s="16">
        <f t="shared" si="7"/>
        <v>1300120.5694794694</v>
      </c>
      <c r="I13" s="28">
        <f>AI13-J13</f>
        <v>18794.5963588063</v>
      </c>
      <c r="J13" s="28">
        <f>K13+O13+P13</f>
        <v>2833.587749163217</v>
      </c>
      <c r="K13" s="31">
        <f>Q13*R13</f>
        <v>0</v>
      </c>
      <c r="L13" s="28">
        <f>(T13)*(AC$6+AD13*AG13)+(AH$6*(U13-T13))</f>
        <v>984.2209654132209</v>
      </c>
      <c r="M13" s="28">
        <f>(Z13)*(AC$6+AD13*AG13)+(AH$6*AA13*(1-AB$6))</f>
        <v>1849.366783749996</v>
      </c>
      <c r="N13" s="28">
        <f>(W13)*(AC$6+AD13*AG13)+(AH$6*X13*(1-Y$6))</f>
        <v>0</v>
      </c>
      <c r="O13" s="28">
        <f>(T13+W13+Z13)*(AC$6+AD13*AG13)</f>
        <v>2522.816497539461</v>
      </c>
      <c r="P13" s="70">
        <f>AH$6*(X13*(1-Y$6)+AA13*(1-AB$6))+S13</f>
        <v>310.7712516237557</v>
      </c>
      <c r="Q13" s="35"/>
      <c r="R13" s="22">
        <v>1.666</v>
      </c>
      <c r="S13" s="16">
        <f>AH$6*(U13-T13)</f>
        <v>242.42685662375578</v>
      </c>
      <c r="T13" s="16">
        <f>B13</f>
        <v>269.74331228707825</v>
      </c>
      <c r="U13" s="16">
        <f>C13</f>
        <v>281.2874483167809</v>
      </c>
      <c r="V13" s="21">
        <f>T13/U13</f>
        <v>0.9589596475108201</v>
      </c>
      <c r="W13" s="17">
        <v>0</v>
      </c>
      <c r="X13" s="45">
        <f>D13</f>
        <v>0</v>
      </c>
      <c r="Y13" s="21"/>
      <c r="Z13" s="20">
        <f>AA13*AB$6</f>
        <v>647.6445049999986</v>
      </c>
      <c r="AA13" s="16">
        <f>E13</f>
        <v>650.8989999999986</v>
      </c>
      <c r="AB13" s="11"/>
      <c r="AC13" s="10"/>
      <c r="AD13">
        <v>0</v>
      </c>
      <c r="AE13" s="24">
        <f>F13/100</f>
        <v>0.29838466361881893</v>
      </c>
      <c r="AF13" s="9">
        <v>0</v>
      </c>
      <c r="AG13">
        <f t="shared" si="5"/>
        <v>0</v>
      </c>
      <c r="AH13" s="10"/>
      <c r="AI13" s="28">
        <f>AJ13+AK13+AL13+AM13</f>
        <v>21628.184107969515</v>
      </c>
      <c r="AJ13" s="28">
        <f>U13*$AQ$6</f>
        <v>5907.036414652399</v>
      </c>
      <c r="AK13" s="28">
        <f>AA13*$AQ$6</f>
        <v>13668.878999999972</v>
      </c>
      <c r="AL13" s="20">
        <f>AT13*AV$6/AW$6</f>
        <v>2052.268693317143</v>
      </c>
      <c r="AM13" s="20">
        <f>AS13*AU$6</f>
        <v>0</v>
      </c>
      <c r="AN13" s="28">
        <f>AP13*$AH$6</f>
        <v>19575.91541465237</v>
      </c>
      <c r="AO13" s="28">
        <f>AS13*$AU$6+AT13/$AW$6*$AV$6</f>
        <v>2052.268693317143</v>
      </c>
      <c r="AP13" s="28">
        <f>U13+X13+AA13</f>
        <v>932.1864483167795</v>
      </c>
      <c r="AQ13" s="27"/>
      <c r="AR13" s="27"/>
      <c r="AS13" s="17"/>
      <c r="AT13" s="43">
        <v>4428.7066635</v>
      </c>
      <c r="AU13" s="109">
        <v>1.063</v>
      </c>
      <c r="AV13" s="25"/>
      <c r="AW13" s="32"/>
    </row>
    <row r="14" spans="1:49" ht="13.5" thickBot="1">
      <c r="A14" s="63"/>
      <c r="B14" s="64"/>
      <c r="C14" s="64"/>
      <c r="D14" s="65"/>
      <c r="E14" s="64"/>
      <c r="F14" s="46"/>
      <c r="G14" s="48"/>
      <c r="H14" s="16"/>
      <c r="I14" s="28"/>
      <c r="J14" s="28"/>
      <c r="K14" s="31"/>
      <c r="L14" s="28"/>
      <c r="M14" s="28"/>
      <c r="N14" s="28"/>
      <c r="O14" s="28"/>
      <c r="P14" s="70"/>
      <c r="Q14" s="35"/>
      <c r="R14" s="22"/>
      <c r="S14" s="16"/>
      <c r="T14" s="16"/>
      <c r="U14" s="16"/>
      <c r="V14" s="21"/>
      <c r="W14" s="17"/>
      <c r="X14" s="45"/>
      <c r="Y14" s="21"/>
      <c r="Z14" s="20"/>
      <c r="AA14" s="16"/>
      <c r="AB14" s="11"/>
      <c r="AC14" s="10"/>
      <c r="AE14" s="24"/>
      <c r="AF14" s="9"/>
      <c r="AH14" s="10"/>
      <c r="AI14" s="28"/>
      <c r="AJ14" s="28"/>
      <c r="AK14" s="28"/>
      <c r="AL14" s="20"/>
      <c r="AM14" s="20"/>
      <c r="AN14" s="28"/>
      <c r="AO14" s="28"/>
      <c r="AP14" s="28"/>
      <c r="AQ14" s="27"/>
      <c r="AR14" s="27"/>
      <c r="AS14" s="17"/>
      <c r="AT14" s="43"/>
      <c r="AU14" s="23"/>
      <c r="AV14" s="25"/>
      <c r="AW14" s="32"/>
    </row>
    <row r="15" spans="1:49" ht="13.5" thickBot="1">
      <c r="A15" s="14" t="s">
        <v>80</v>
      </c>
      <c r="B15" s="66">
        <f>SUM(B6:B14)</f>
        <v>3647.6139366980747</v>
      </c>
      <c r="C15" s="66">
        <f>SUM(C6:C14)</f>
        <v>3769.004507626937</v>
      </c>
      <c r="D15" s="66"/>
      <c r="E15" s="66">
        <f>SUM(E6:E14)</f>
        <v>3717.1759999999967</v>
      </c>
      <c r="F15" s="15"/>
      <c r="G15" s="49">
        <f aca="true" t="shared" si="26" ref="G15:P15">SUM(G6:G14)</f>
        <v>7486.180507626934</v>
      </c>
      <c r="H15" s="62">
        <f t="shared" si="26"/>
        <v>10440976.998084985</v>
      </c>
      <c r="I15" s="62">
        <f t="shared" si="26"/>
        <v>144469.82714083634</v>
      </c>
      <c r="J15" s="62">
        <f t="shared" si="26"/>
        <v>23141.566625425803</v>
      </c>
      <c r="K15" s="15">
        <f t="shared" si="26"/>
        <v>0</v>
      </c>
      <c r="L15" s="62">
        <f t="shared" si="26"/>
        <v>12580.140315425811</v>
      </c>
      <c r="M15" s="62">
        <f>ROUNDUP(SUM(M6:M14),0)</f>
        <v>10562</v>
      </c>
      <c r="N15" s="62">
        <f t="shared" si="26"/>
        <v>0</v>
      </c>
      <c r="O15" s="15">
        <f t="shared" si="26"/>
        <v>20202.061155919695</v>
      </c>
      <c r="P15" s="71">
        <f t="shared" si="26"/>
        <v>2939.5054695061085</v>
      </c>
      <c r="Q15" s="15"/>
      <c r="R15" s="15"/>
      <c r="S15" s="15">
        <f>SUM(S6:S14)</f>
        <v>2549.201989506108</v>
      </c>
      <c r="T15" s="15">
        <f>SUM(T6:T14)</f>
        <v>3647.6139366980747</v>
      </c>
      <c r="U15" s="15">
        <f>SUM(U6:U14)</f>
        <v>3769.004507626937</v>
      </c>
      <c r="V15" s="15"/>
      <c r="W15" s="15">
        <f>SUM(W6:W14)</f>
        <v>0</v>
      </c>
      <c r="X15" s="15">
        <f>SUM(X6:X14)</f>
        <v>0</v>
      </c>
      <c r="Y15" s="44"/>
      <c r="Z15" s="15">
        <f>SUM(Z6:Z14)</f>
        <v>3698.590119999996</v>
      </c>
      <c r="AA15" s="44">
        <f>SUM(AA6:AA14)</f>
        <v>3717.1759999999967</v>
      </c>
      <c r="AB15" s="15"/>
      <c r="AC15" s="15"/>
      <c r="AD15" s="15">
        <f>SUM(AD6:AD14)</f>
        <v>0</v>
      </c>
      <c r="AE15" s="15"/>
      <c r="AF15" s="15">
        <f>SUM(AF6:AF14)</f>
        <v>0</v>
      </c>
      <c r="AG15" s="15">
        <f>SUM(AG6:AG14)</f>
        <v>0</v>
      </c>
      <c r="AH15" s="44"/>
      <c r="AI15" s="62">
        <f>ROUNDUP(SUM(AI6:AI14),0)</f>
        <v>167612</v>
      </c>
      <c r="AJ15" s="62">
        <f>SUM(AJ6:AJ14)</f>
        <v>79149.09466016566</v>
      </c>
      <c r="AK15" s="62">
        <f>SUM(AK6:AK14)</f>
        <v>78060.69599999994</v>
      </c>
      <c r="AL15" s="62">
        <f>ROUNDUP(SUM(AL6:AL14),0)</f>
        <v>10402</v>
      </c>
      <c r="AM15" s="62">
        <f>SUM(AM6:AM14)</f>
        <v>0</v>
      </c>
      <c r="AN15" s="44">
        <f>SUM(AN6:AN14)</f>
        <v>157209.79066016563</v>
      </c>
      <c r="AO15" s="44">
        <f>SUM(AO6:AO14)</f>
        <v>10401.603106096514</v>
      </c>
      <c r="AP15" s="15">
        <f>SUM(AP6:AP14)</f>
        <v>7486.180507626934</v>
      </c>
      <c r="AQ15" s="15"/>
      <c r="AR15" s="15"/>
      <c r="AS15" s="15"/>
      <c r="AT15" s="62">
        <f>SUM(AT6:AT14)</f>
        <v>22446.207524899997</v>
      </c>
      <c r="AU15" s="15"/>
      <c r="AV15" s="15"/>
      <c r="AW15" s="15"/>
    </row>
    <row r="16" spans="1:49" ht="39" thickBot="1">
      <c r="A16" s="102" t="s">
        <v>147</v>
      </c>
      <c r="B16" s="66">
        <f>B15</f>
        <v>3647.6139366980747</v>
      </c>
      <c r="C16" s="66">
        <f aca="true" t="shared" si="27" ref="C16:P16">C15</f>
        <v>3769.004507626937</v>
      </c>
      <c r="D16" s="66"/>
      <c r="E16" s="66">
        <f t="shared" si="27"/>
        <v>3717.1759999999967</v>
      </c>
      <c r="F16" s="15"/>
      <c r="G16" s="49">
        <f t="shared" si="27"/>
        <v>7486.180507626934</v>
      </c>
      <c r="H16" s="62">
        <f t="shared" si="27"/>
        <v>10440976.998084985</v>
      </c>
      <c r="I16" s="62">
        <f t="shared" si="27"/>
        <v>144469.82714083634</v>
      </c>
      <c r="J16" s="62">
        <f t="shared" si="27"/>
        <v>23141.566625425803</v>
      </c>
      <c r="K16" s="15">
        <f t="shared" si="27"/>
        <v>0</v>
      </c>
      <c r="L16" s="62">
        <f t="shared" si="27"/>
        <v>12580.140315425811</v>
      </c>
      <c r="M16" s="62">
        <f>ROUNDUP(M15,0)</f>
        <v>10562</v>
      </c>
      <c r="N16" s="62">
        <f t="shared" si="27"/>
        <v>0</v>
      </c>
      <c r="O16" s="15">
        <f t="shared" si="27"/>
        <v>20202.061155919695</v>
      </c>
      <c r="P16" s="71">
        <f t="shared" si="27"/>
        <v>2939.5054695061085</v>
      </c>
      <c r="Q16" s="15"/>
      <c r="R16" s="15"/>
      <c r="S16" s="15">
        <f>S15</f>
        <v>2549.201989506108</v>
      </c>
      <c r="T16" s="15">
        <f>T15</f>
        <v>3647.6139366980747</v>
      </c>
      <c r="U16" s="15">
        <f>U15</f>
        <v>3769.004507626937</v>
      </c>
      <c r="V16" s="15"/>
      <c r="W16" s="15">
        <f>W15</f>
        <v>0</v>
      </c>
      <c r="X16" s="15">
        <f>X15</f>
        <v>0</v>
      </c>
      <c r="Y16" s="44"/>
      <c r="Z16" s="15">
        <f>Z15</f>
        <v>3698.590119999996</v>
      </c>
      <c r="AA16" s="44">
        <f>AA15</f>
        <v>3717.1759999999967</v>
      </c>
      <c r="AB16" s="15"/>
      <c r="AC16" s="15">
        <f>AC15</f>
        <v>0</v>
      </c>
      <c r="AD16" s="15">
        <f>AD15</f>
        <v>0</v>
      </c>
      <c r="AE16" s="15"/>
      <c r="AF16" s="15">
        <f>AF15</f>
        <v>0</v>
      </c>
      <c r="AG16" s="15">
        <f>AG15</f>
        <v>0</v>
      </c>
      <c r="AH16" s="44"/>
      <c r="AI16" s="62">
        <f>ROUNDUP(AI15,0)</f>
        <v>167612</v>
      </c>
      <c r="AJ16" s="62">
        <f aca="true" t="shared" si="28" ref="AJ16:AP16">AJ15</f>
        <v>79149.09466016566</v>
      </c>
      <c r="AK16" s="62">
        <f t="shared" si="28"/>
        <v>78060.69599999994</v>
      </c>
      <c r="AL16" s="62">
        <f t="shared" si="28"/>
        <v>10402</v>
      </c>
      <c r="AM16" s="62">
        <f t="shared" si="28"/>
        <v>0</v>
      </c>
      <c r="AN16" s="44">
        <f t="shared" si="28"/>
        <v>157209.79066016563</v>
      </c>
      <c r="AO16" s="44">
        <f t="shared" si="28"/>
        <v>10401.603106096514</v>
      </c>
      <c r="AP16" s="15">
        <f t="shared" si="28"/>
        <v>7486.180507626934</v>
      </c>
      <c r="AQ16" s="15"/>
      <c r="AR16" s="15"/>
      <c r="AS16" s="15"/>
      <c r="AT16" s="62">
        <f>AT15</f>
        <v>22446.207524899997</v>
      </c>
      <c r="AU16" s="15"/>
      <c r="AV16" s="15"/>
      <c r="AW16" s="15"/>
    </row>
    <row r="17" spans="6:46" ht="12.75">
      <c r="F17" s="4"/>
      <c r="I17" s="4"/>
      <c r="J17" s="4"/>
      <c r="L17" s="4"/>
      <c r="M17" s="4"/>
      <c r="N17" s="4"/>
      <c r="O17" s="4"/>
      <c r="P17" s="72"/>
      <c r="Q17" s="9"/>
      <c r="R17" s="12"/>
      <c r="S17" s="75"/>
      <c r="T17" s="9"/>
      <c r="V17" s="13"/>
      <c r="W17" s="9"/>
      <c r="X17" s="9"/>
      <c r="Y17" s="13"/>
      <c r="Z17" s="4"/>
      <c r="AA17" s="4"/>
      <c r="AB17" s="11"/>
      <c r="AC17" s="10"/>
      <c r="AE17" s="8"/>
      <c r="AF17" s="9"/>
      <c r="AH17" s="10"/>
      <c r="AI17" s="4"/>
      <c r="AJ17" s="4"/>
      <c r="AK17" s="4"/>
      <c r="AL17" s="4"/>
      <c r="AM17" s="4"/>
      <c r="AN17" s="4"/>
      <c r="AO17" s="4"/>
      <c r="AP17" s="4"/>
      <c r="AT17" s="4"/>
    </row>
    <row r="18" spans="1:46" ht="12.75">
      <c r="A18" s="30" t="s">
        <v>63</v>
      </c>
      <c r="B18" s="2"/>
      <c r="C18" s="2"/>
      <c r="D18" s="5"/>
      <c r="E18" s="5"/>
      <c r="G18" s="5"/>
      <c r="H18" s="5"/>
      <c r="I18" s="38"/>
      <c r="J18" s="39"/>
      <c r="K18" s="18"/>
      <c r="L18" s="18"/>
      <c r="M18" s="18"/>
      <c r="N18" s="18"/>
      <c r="O18" s="18"/>
      <c r="P18" s="73"/>
      <c r="Q18" s="18"/>
      <c r="T18" s="9"/>
      <c r="V18" s="18"/>
      <c r="W18" s="5"/>
      <c r="X18" s="5"/>
      <c r="Y18" s="13"/>
      <c r="Z18" s="4"/>
      <c r="AA18" s="4"/>
      <c r="AB18" s="11"/>
      <c r="AC18" s="10"/>
      <c r="AE18" s="8"/>
      <c r="AF18" s="9"/>
      <c r="AH18" s="10"/>
      <c r="AI18" s="4"/>
      <c r="AJ18" s="4"/>
      <c r="AK18" s="4"/>
      <c r="AL18" s="4"/>
      <c r="AM18" s="4"/>
      <c r="AO18" s="4"/>
      <c r="AP18" s="4"/>
      <c r="AT18" s="4"/>
    </row>
    <row r="19" spans="1:46" ht="12.75">
      <c r="A19" s="29" t="s">
        <v>64</v>
      </c>
      <c r="B19" t="s">
        <v>66</v>
      </c>
      <c r="H19" s="51"/>
      <c r="I19" s="40"/>
      <c r="J19" s="39"/>
      <c r="K19" s="18"/>
      <c r="L19" s="18"/>
      <c r="M19" s="18"/>
      <c r="N19" s="18"/>
      <c r="O19" s="18"/>
      <c r="P19" s="73"/>
      <c r="Q19" s="18"/>
      <c r="T19" s="9"/>
      <c r="V19" s="57"/>
      <c r="W19" s="18"/>
      <c r="X19" s="18"/>
      <c r="Y19" s="13"/>
      <c r="Z19" s="4"/>
      <c r="AA19" s="4"/>
      <c r="AB19" s="11"/>
      <c r="AC19" s="10"/>
      <c r="AE19" s="8"/>
      <c r="AF19" s="9"/>
      <c r="AH19" s="10"/>
      <c r="AI19" s="4"/>
      <c r="AJ19" s="4"/>
      <c r="AK19" s="4"/>
      <c r="AL19" s="4"/>
      <c r="AM19" s="4"/>
      <c r="AO19" s="4"/>
      <c r="AP19" s="4"/>
      <c r="AR19" s="54"/>
      <c r="AS19" s="54"/>
      <c r="AT19" s="4"/>
    </row>
    <row r="20" spans="1:46" ht="12.75">
      <c r="A20" s="17" t="s">
        <v>65</v>
      </c>
      <c r="B20" t="s">
        <v>67</v>
      </c>
      <c r="H20" s="51"/>
      <c r="I20" s="40"/>
      <c r="J20" s="39"/>
      <c r="K20" s="18"/>
      <c r="L20" s="18"/>
      <c r="M20" s="18"/>
      <c r="N20" s="18"/>
      <c r="O20" s="18"/>
      <c r="P20" s="73"/>
      <c r="Q20" s="18"/>
      <c r="T20" s="9"/>
      <c r="V20" s="58"/>
      <c r="W20" s="42"/>
      <c r="X20" s="18"/>
      <c r="Y20" s="53"/>
      <c r="Z20" s="4"/>
      <c r="AA20" s="4"/>
      <c r="AB20" s="11"/>
      <c r="AC20" s="10"/>
      <c r="AE20" s="8"/>
      <c r="AF20" s="9"/>
      <c r="AH20" s="10"/>
      <c r="AI20" s="4"/>
      <c r="AJ20" s="4"/>
      <c r="AK20" s="4"/>
      <c r="AL20" s="4"/>
      <c r="AM20" s="4"/>
      <c r="AN20" s="4"/>
      <c r="AO20" s="4"/>
      <c r="AP20" s="4"/>
      <c r="AR20" s="54"/>
      <c r="AS20" s="54"/>
      <c r="AT20" s="36"/>
    </row>
    <row r="21" spans="1:46" ht="12.75">
      <c r="A21" t="s">
        <v>68</v>
      </c>
      <c r="B21" t="s">
        <v>69</v>
      </c>
      <c r="H21" s="51"/>
      <c r="I21" s="110"/>
      <c r="K21" s="40"/>
      <c r="L21" s="40"/>
      <c r="M21" s="39"/>
      <c r="N21" s="39"/>
      <c r="O21" s="39"/>
      <c r="P21" s="74"/>
      <c r="Q21" s="39"/>
      <c r="R21" s="12"/>
      <c r="S21" s="12"/>
      <c r="T21" s="9"/>
      <c r="V21" s="58"/>
      <c r="W21" s="42"/>
      <c r="X21" s="18"/>
      <c r="Y21" s="53"/>
      <c r="Z21" s="4"/>
      <c r="AA21" s="4"/>
      <c r="AB21" s="11"/>
      <c r="AC21" s="10"/>
      <c r="AE21" s="8"/>
      <c r="AF21" s="9"/>
      <c r="AH21" s="10"/>
      <c r="AI21" s="4"/>
      <c r="AJ21" s="4"/>
      <c r="AK21" s="4"/>
      <c r="AL21" s="4"/>
      <c r="AM21" s="4"/>
      <c r="AN21" s="4"/>
      <c r="AO21" s="4"/>
      <c r="AP21" s="4"/>
      <c r="AR21" s="55"/>
      <c r="AS21" s="54"/>
      <c r="AT21" s="36"/>
    </row>
    <row r="22" spans="1:46" ht="12.75">
      <c r="A22" s="37" t="s">
        <v>79</v>
      </c>
      <c r="B22" t="s">
        <v>78</v>
      </c>
      <c r="C22" s="18"/>
      <c r="D22" s="18"/>
      <c r="E22" s="18"/>
      <c r="F22" s="18"/>
      <c r="G22" s="18"/>
      <c r="H22" s="40"/>
      <c r="I22" s="110"/>
      <c r="K22" s="51"/>
      <c r="L22" s="51"/>
      <c r="M22" s="4"/>
      <c r="N22" s="4"/>
      <c r="O22" s="4"/>
      <c r="P22" s="72"/>
      <c r="Q22" s="9"/>
      <c r="R22" s="12"/>
      <c r="S22" s="12"/>
      <c r="T22" s="9"/>
      <c r="V22" s="58"/>
      <c r="W22" s="42"/>
      <c r="X22" s="18"/>
      <c r="Y22" s="53"/>
      <c r="Z22" s="4"/>
      <c r="AA22" s="4"/>
      <c r="AB22" s="11"/>
      <c r="AC22" s="10"/>
      <c r="AE22" s="8"/>
      <c r="AF22" s="9"/>
      <c r="AH22" s="10"/>
      <c r="AI22" s="4"/>
      <c r="AJ22" s="4"/>
      <c r="AK22" s="4"/>
      <c r="AL22" s="4"/>
      <c r="AM22" s="4"/>
      <c r="AN22" s="4"/>
      <c r="AO22" s="4"/>
      <c r="AP22" s="4"/>
      <c r="AR22" s="54"/>
      <c r="AS22" s="54"/>
      <c r="AT22" s="4"/>
    </row>
    <row r="23" spans="3:46" s="9" customFormat="1" ht="12.75">
      <c r="C23" s="18"/>
      <c r="D23" s="18"/>
      <c r="E23" s="18"/>
      <c r="F23" s="40"/>
      <c r="G23" s="18"/>
      <c r="H23" s="40"/>
      <c r="I23" s="40"/>
      <c r="J23" s="67"/>
      <c r="K23" s="67"/>
      <c r="L23" s="20"/>
      <c r="M23" s="20"/>
      <c r="N23" s="20"/>
      <c r="O23" s="20"/>
      <c r="P23" s="104"/>
      <c r="R23" s="12"/>
      <c r="S23" s="12"/>
      <c r="V23" s="105"/>
      <c r="W23" s="42"/>
      <c r="X23" s="18"/>
      <c r="Y23" s="106"/>
      <c r="Z23" s="20"/>
      <c r="AA23" s="20"/>
      <c r="AB23" s="11"/>
      <c r="AC23" s="10"/>
      <c r="AE23" s="107"/>
      <c r="AH23" s="10"/>
      <c r="AI23" s="20"/>
      <c r="AJ23" s="20"/>
      <c r="AK23" s="20"/>
      <c r="AL23" s="20"/>
      <c r="AM23" s="20"/>
      <c r="AN23" s="20"/>
      <c r="AO23" s="20"/>
      <c r="AP23" s="20"/>
      <c r="AR23" s="108"/>
      <c r="AS23" s="108"/>
      <c r="AT23" s="20"/>
    </row>
    <row r="24" spans="1:45" ht="12.75">
      <c r="A24" s="33" t="s">
        <v>77</v>
      </c>
      <c r="B24" s="2"/>
      <c r="C24" s="2"/>
      <c r="D24" s="5"/>
      <c r="E24" s="5"/>
      <c r="F24" s="40"/>
      <c r="G24" s="5"/>
      <c r="H24" s="59"/>
      <c r="I24" s="40"/>
      <c r="J24" s="51"/>
      <c r="K24" s="51"/>
      <c r="U24"/>
      <c r="V24" s="58"/>
      <c r="W24" s="42"/>
      <c r="X24" s="18"/>
      <c r="Y24" s="53"/>
      <c r="AR24" s="54"/>
      <c r="AS24" s="54"/>
    </row>
    <row r="25" spans="1:46" ht="12.75">
      <c r="A25" s="34" t="s">
        <v>145</v>
      </c>
      <c r="B25" s="36"/>
      <c r="C25" s="18"/>
      <c r="D25" s="18"/>
      <c r="E25" s="18"/>
      <c r="F25" s="41"/>
      <c r="G25" s="18"/>
      <c r="H25" s="40"/>
      <c r="I25" s="40"/>
      <c r="J25" s="51"/>
      <c r="K25" s="51"/>
      <c r="L25" s="4"/>
      <c r="M25" s="4"/>
      <c r="N25" s="4"/>
      <c r="O25" s="4"/>
      <c r="P25" s="72"/>
      <c r="Q25" s="9"/>
      <c r="R25" s="12"/>
      <c r="S25" s="12"/>
      <c r="T25" s="9"/>
      <c r="V25" s="58"/>
      <c r="W25" s="50"/>
      <c r="X25" s="5"/>
      <c r="Y25" s="53"/>
      <c r="Z25" s="4"/>
      <c r="AA25" s="4"/>
      <c r="AB25" s="11"/>
      <c r="AC25" s="10"/>
      <c r="AE25" s="8"/>
      <c r="AF25" s="9"/>
      <c r="AH25" s="10"/>
      <c r="AI25" s="4"/>
      <c r="AJ25" s="4"/>
      <c r="AK25" s="4"/>
      <c r="AL25" s="4"/>
      <c r="AM25" s="4"/>
      <c r="AN25" s="4"/>
      <c r="AO25" s="4"/>
      <c r="AP25" s="4"/>
      <c r="AR25" s="54"/>
      <c r="AS25" s="54"/>
      <c r="AT25" s="4"/>
    </row>
    <row r="26" spans="1:46" ht="12.75">
      <c r="A26" s="34" t="s">
        <v>146</v>
      </c>
      <c r="B26" s="36"/>
      <c r="C26" s="18"/>
      <c r="D26" s="18"/>
      <c r="E26" s="18"/>
      <c r="F26" s="40"/>
      <c r="G26" s="18"/>
      <c r="H26" s="40"/>
      <c r="I26" s="40"/>
      <c r="J26" s="51"/>
      <c r="K26" s="51"/>
      <c r="L26" s="4"/>
      <c r="M26" s="4"/>
      <c r="N26" s="4"/>
      <c r="O26" s="4"/>
      <c r="P26" s="72"/>
      <c r="Q26" s="9"/>
      <c r="R26" s="12"/>
      <c r="S26" s="12"/>
      <c r="T26" s="9"/>
      <c r="V26" s="58"/>
      <c r="W26" s="42"/>
      <c r="X26" s="40"/>
      <c r="Y26" s="53"/>
      <c r="Z26" s="4"/>
      <c r="AA26" s="4"/>
      <c r="AB26" s="11"/>
      <c r="AC26" s="10"/>
      <c r="AE26" s="8"/>
      <c r="AF26" s="9"/>
      <c r="AH26" s="10"/>
      <c r="AI26" s="4"/>
      <c r="AJ26" s="4"/>
      <c r="AK26" s="4"/>
      <c r="AL26" s="4"/>
      <c r="AM26" s="4"/>
      <c r="AN26" s="4"/>
      <c r="AO26" s="4"/>
      <c r="AP26" s="4"/>
      <c r="AR26" s="54"/>
      <c r="AS26" s="54"/>
      <c r="AT26" s="4"/>
    </row>
    <row r="27" spans="1:46" ht="12.75">
      <c r="A27"/>
      <c r="B27" s="36"/>
      <c r="C27" s="18"/>
      <c r="D27" s="18"/>
      <c r="E27" s="18"/>
      <c r="F27" s="40"/>
      <c r="G27" s="18"/>
      <c r="H27" s="40"/>
      <c r="I27" s="40"/>
      <c r="J27" s="51"/>
      <c r="L27" s="4"/>
      <c r="M27" s="4"/>
      <c r="N27" s="4"/>
      <c r="O27" s="4"/>
      <c r="P27" s="72"/>
      <c r="Q27" s="9"/>
      <c r="R27" s="12"/>
      <c r="S27" s="12"/>
      <c r="T27" s="9"/>
      <c r="V27" s="58"/>
      <c r="W27" s="42"/>
      <c r="X27" s="59"/>
      <c r="Y27" s="53"/>
      <c r="Z27" s="4"/>
      <c r="AA27" s="4"/>
      <c r="AB27" s="11"/>
      <c r="AC27" s="10"/>
      <c r="AE27" s="8"/>
      <c r="AF27" s="9"/>
      <c r="AH27" s="10"/>
      <c r="AI27" s="4"/>
      <c r="AJ27" s="4"/>
      <c r="AK27" s="4"/>
      <c r="AL27" s="4"/>
      <c r="AM27" s="4"/>
      <c r="AN27" s="4"/>
      <c r="AO27" s="4"/>
      <c r="AP27" s="4"/>
      <c r="AR27" s="54"/>
      <c r="AS27" s="54"/>
      <c r="AT27" s="4"/>
    </row>
    <row r="28" spans="1:46" ht="12.75">
      <c r="A28"/>
      <c r="B28" s="36"/>
      <c r="C28" s="18"/>
      <c r="D28" s="18"/>
      <c r="E28" s="18"/>
      <c r="F28" s="40"/>
      <c r="G28" s="18"/>
      <c r="H28" s="40"/>
      <c r="I28" s="40"/>
      <c r="J28" s="51"/>
      <c r="L28" s="4"/>
      <c r="M28" s="4"/>
      <c r="N28" s="4"/>
      <c r="O28" s="4"/>
      <c r="P28" s="72"/>
      <c r="Q28" s="9"/>
      <c r="R28" s="12"/>
      <c r="S28" s="12"/>
      <c r="T28" s="9"/>
      <c r="V28" s="58"/>
      <c r="W28" s="42"/>
      <c r="X28" s="59"/>
      <c r="Y28" s="53"/>
      <c r="Z28" s="4"/>
      <c r="AA28" s="4"/>
      <c r="AB28" s="11"/>
      <c r="AC28" s="10"/>
      <c r="AE28" s="8"/>
      <c r="AF28" s="9"/>
      <c r="AH28" s="10"/>
      <c r="AI28" s="4"/>
      <c r="AJ28" s="4"/>
      <c r="AK28" s="4"/>
      <c r="AL28" s="4"/>
      <c r="AM28" s="4"/>
      <c r="AN28" s="4"/>
      <c r="AO28" s="4"/>
      <c r="AP28" s="4"/>
      <c r="AR28" s="54"/>
      <c r="AS28" s="54"/>
      <c r="AT28" s="4"/>
    </row>
    <row r="29" spans="1:46" ht="15">
      <c r="A29"/>
      <c r="B29" s="36"/>
      <c r="C29" s="18"/>
      <c r="D29" s="18"/>
      <c r="E29" s="18"/>
      <c r="F29" s="40"/>
      <c r="G29" s="18"/>
      <c r="H29" s="52"/>
      <c r="I29" s="40"/>
      <c r="J29" s="4"/>
      <c r="L29" s="4"/>
      <c r="M29" s="4"/>
      <c r="N29" s="4"/>
      <c r="O29" s="4"/>
      <c r="P29" s="72"/>
      <c r="Q29" s="9"/>
      <c r="R29" s="12"/>
      <c r="S29" s="12"/>
      <c r="T29" s="9"/>
      <c r="V29" s="60"/>
      <c r="W29" s="42"/>
      <c r="X29" s="42"/>
      <c r="Y29" s="53"/>
      <c r="Z29" s="4"/>
      <c r="AA29" s="4"/>
      <c r="AB29" s="11"/>
      <c r="AC29" s="10"/>
      <c r="AE29" s="8"/>
      <c r="AF29" s="9"/>
      <c r="AH29" s="10"/>
      <c r="AI29" s="4"/>
      <c r="AJ29" s="4"/>
      <c r="AK29" s="4"/>
      <c r="AL29" s="4"/>
      <c r="AM29" s="4"/>
      <c r="AN29" s="4"/>
      <c r="AO29" s="4"/>
      <c r="AP29" s="4"/>
      <c r="AR29" s="56"/>
      <c r="AS29" s="56"/>
      <c r="AT29" s="4"/>
    </row>
    <row r="30" spans="1:46" ht="12.75">
      <c r="A30"/>
      <c r="B30" s="36"/>
      <c r="C30" s="18"/>
      <c r="D30" s="18"/>
      <c r="E30" s="18"/>
      <c r="F30" s="40"/>
      <c r="G30" s="18"/>
      <c r="H30" s="52"/>
      <c r="I30" s="40"/>
      <c r="J30" s="4"/>
      <c r="L30" s="4"/>
      <c r="M30" s="4"/>
      <c r="N30" s="4"/>
      <c r="O30" s="4"/>
      <c r="P30" s="72"/>
      <c r="Q30" s="9"/>
      <c r="R30" s="12"/>
      <c r="S30" s="12"/>
      <c r="T30" s="9"/>
      <c r="V30" s="58"/>
      <c r="W30" s="53"/>
      <c r="X30" s="59"/>
      <c r="Y30" s="53"/>
      <c r="Z30" s="4"/>
      <c r="AA30" s="4"/>
      <c r="AB30" s="11"/>
      <c r="AC30" s="10"/>
      <c r="AE30" s="8"/>
      <c r="AF30" s="9"/>
      <c r="AH30" s="10"/>
      <c r="AI30" s="4"/>
      <c r="AJ30" s="4"/>
      <c r="AK30" s="4"/>
      <c r="AL30" s="4"/>
      <c r="AM30" s="4"/>
      <c r="AN30" s="4"/>
      <c r="AO30" s="4"/>
      <c r="AP30" s="4"/>
      <c r="AR30" s="54"/>
      <c r="AS30" s="54"/>
      <c r="AT30" s="4"/>
    </row>
    <row r="31" spans="1:46" ht="12.75">
      <c r="A31"/>
      <c r="B31" s="36"/>
      <c r="C31" s="18"/>
      <c r="D31" s="18"/>
      <c r="E31" s="18"/>
      <c r="F31" s="40"/>
      <c r="G31" s="18"/>
      <c r="H31" s="18"/>
      <c r="I31" s="40"/>
      <c r="J31" s="4"/>
      <c r="L31" s="4"/>
      <c r="M31" s="4"/>
      <c r="N31" s="4"/>
      <c r="O31" s="4"/>
      <c r="P31" s="72"/>
      <c r="Q31" s="9"/>
      <c r="R31" s="12"/>
      <c r="S31" s="12"/>
      <c r="T31" s="9"/>
      <c r="V31" s="58"/>
      <c r="W31" s="53"/>
      <c r="X31" s="42"/>
      <c r="Y31" s="53"/>
      <c r="Z31" s="4"/>
      <c r="AA31" s="4"/>
      <c r="AB31" s="11"/>
      <c r="AC31" s="10"/>
      <c r="AE31" s="8"/>
      <c r="AF31" s="9"/>
      <c r="AH31" s="10"/>
      <c r="AI31" s="4"/>
      <c r="AJ31" s="4"/>
      <c r="AK31" s="4"/>
      <c r="AL31" s="4"/>
      <c r="AM31" s="4"/>
      <c r="AN31" s="4"/>
      <c r="AO31" s="4"/>
      <c r="AP31" s="4"/>
      <c r="AR31" s="54"/>
      <c r="AS31" s="54"/>
      <c r="AT31" s="4"/>
    </row>
    <row r="32" spans="1:46" ht="12.75">
      <c r="A32"/>
      <c r="B32" s="36"/>
      <c r="C32" s="18"/>
      <c r="D32" s="18"/>
      <c r="E32" s="18"/>
      <c r="F32" s="40"/>
      <c r="G32" s="18"/>
      <c r="H32" s="18"/>
      <c r="I32" s="40"/>
      <c r="J32" s="4"/>
      <c r="L32" s="4"/>
      <c r="M32" s="4"/>
      <c r="N32" s="4"/>
      <c r="O32" s="4"/>
      <c r="P32" s="72"/>
      <c r="Q32" s="9"/>
      <c r="R32" s="12"/>
      <c r="S32" s="12"/>
      <c r="T32" s="9"/>
      <c r="V32" s="61"/>
      <c r="W32" s="18"/>
      <c r="X32" s="18"/>
      <c r="Y32" s="53"/>
      <c r="Z32" s="4"/>
      <c r="AA32" s="4"/>
      <c r="AB32" s="11"/>
      <c r="AC32" s="10"/>
      <c r="AE32" s="8"/>
      <c r="AF32" s="9"/>
      <c r="AH32" s="10"/>
      <c r="AI32" s="4"/>
      <c r="AJ32" s="4"/>
      <c r="AK32" s="4"/>
      <c r="AL32" s="4"/>
      <c r="AM32" s="4"/>
      <c r="AN32" s="4"/>
      <c r="AO32" s="4"/>
      <c r="AP32" s="4"/>
      <c r="AT32" s="4"/>
    </row>
    <row r="33" spans="2:46" ht="12.75">
      <c r="B33" s="36"/>
      <c r="C33" s="18"/>
      <c r="D33" s="18"/>
      <c r="E33" s="18"/>
      <c r="F33" s="40"/>
      <c r="G33" s="18"/>
      <c r="H33" s="18"/>
      <c r="I33" s="40"/>
      <c r="J33" s="4"/>
      <c r="L33" s="4"/>
      <c r="M33" s="4"/>
      <c r="N33" s="4"/>
      <c r="O33" s="4"/>
      <c r="P33" s="72"/>
      <c r="Q33" s="9"/>
      <c r="R33" s="12"/>
      <c r="S33" s="12"/>
      <c r="T33" s="9"/>
      <c r="V33" s="13"/>
      <c r="W33" s="9"/>
      <c r="X33" s="9"/>
      <c r="Y33" s="13"/>
      <c r="Z33" s="4"/>
      <c r="AA33" s="4"/>
      <c r="AB33" s="11"/>
      <c r="AC33" s="10"/>
      <c r="AE33" s="8"/>
      <c r="AF33" s="9"/>
      <c r="AH33" s="10"/>
      <c r="AI33" s="4"/>
      <c r="AJ33" s="4"/>
      <c r="AK33" s="4"/>
      <c r="AL33" s="4"/>
      <c r="AM33" s="4"/>
      <c r="AN33" s="4"/>
      <c r="AO33" s="4"/>
      <c r="AP33" s="4"/>
      <c r="AT33" s="4"/>
    </row>
    <row r="34" spans="2:46" ht="12.75">
      <c r="B34" s="36"/>
      <c r="C34" s="38"/>
      <c r="D34" s="38"/>
      <c r="E34" s="38"/>
      <c r="F34" s="42"/>
      <c r="G34" s="38"/>
      <c r="H34" s="38"/>
      <c r="I34" s="42"/>
      <c r="J34" s="4"/>
      <c r="L34" s="4"/>
      <c r="M34" s="4"/>
      <c r="N34" s="4"/>
      <c r="O34" s="4"/>
      <c r="P34" s="72"/>
      <c r="Q34" s="9"/>
      <c r="R34" s="12"/>
      <c r="S34" s="12"/>
      <c r="T34" s="9"/>
      <c r="V34" s="13"/>
      <c r="W34" s="9"/>
      <c r="X34" s="9"/>
      <c r="Y34" s="13"/>
      <c r="Z34" s="4"/>
      <c r="AA34" s="4"/>
      <c r="AB34" s="11"/>
      <c r="AC34" s="10"/>
      <c r="AE34" s="8"/>
      <c r="AF34" s="9"/>
      <c r="AH34" s="10"/>
      <c r="AI34" s="4"/>
      <c r="AJ34" s="4"/>
      <c r="AK34" s="4"/>
      <c r="AL34" s="4"/>
      <c r="AM34" s="4"/>
      <c r="AN34" s="4"/>
      <c r="AO34" s="4"/>
      <c r="AP34" s="4"/>
      <c r="AT34" s="4"/>
    </row>
    <row r="35" spans="3:9" ht="12.75">
      <c r="C35" s="18"/>
      <c r="D35" s="18"/>
      <c r="E35" s="18"/>
      <c r="F35" s="18"/>
      <c r="G35" s="18"/>
      <c r="H35" s="18"/>
      <c r="I35" s="18"/>
    </row>
  </sheetData>
  <sheetProtection/>
  <printOptions horizontalCentered="1"/>
  <pageMargins left="0.2" right="0.17" top="0.61" bottom="0.61" header="0.5118110236220472" footer="0.3"/>
  <pageSetup fitToHeight="1" fitToWidth="1" horizontalDpi="600" verticalDpi="600" orientation="landscape" paperSize="9" scale="37"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Temp</cp:lastModifiedBy>
  <cp:lastPrinted>2011-11-03T15:04:11Z</cp:lastPrinted>
  <dcterms:created xsi:type="dcterms:W3CDTF">2008-12-06T07:55:45Z</dcterms:created>
  <dcterms:modified xsi:type="dcterms:W3CDTF">2011-11-21T05:55:39Z</dcterms:modified>
  <cp:category/>
  <cp:version/>
  <cp:contentType/>
  <cp:contentStatus/>
</cp:coreProperties>
</file>