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105" windowWidth="16140" windowHeight="9210" tabRatio="872" activeTab="4"/>
  </bookViews>
  <sheets>
    <sheet name="Monthly data" sheetId="1" r:id="rId1"/>
    <sheet name="Monitoring protocol 2010-12" sheetId="2" r:id="rId2"/>
    <sheet name="Annual report_2010" sheetId="3" r:id="rId3"/>
    <sheet name="Annual report_2011" sheetId="4" r:id="rId4"/>
    <sheet name="Annual report_2012" sheetId="6" r:id="rId5"/>
  </sheets>
  <definedNames>
    <definedName name="_xlnm.Print_Titles" localSheetId="0">'Monthly data'!$1:$1</definedName>
  </definedNames>
  <calcPr calcId="124519"/>
</workbook>
</file>

<file path=xl/calcChain.xml><?xml version="1.0" encoding="utf-8"?>
<calcChain xmlns="http://schemas.openxmlformats.org/spreadsheetml/2006/main">
  <c r="D7" i="6"/>
  <c r="D8"/>
  <c r="D9"/>
  <c r="D10"/>
  <c r="D11"/>
  <c r="D12"/>
  <c r="D6"/>
  <c r="D5"/>
  <c r="D4"/>
  <c r="N46" i="1"/>
  <c r="I32"/>
  <c r="I33"/>
  <c r="I34"/>
  <c r="I35"/>
  <c r="I36"/>
  <c r="I37"/>
  <c r="I38"/>
  <c r="I39"/>
  <c r="D43"/>
  <c r="C43"/>
  <c r="D12" i="3"/>
  <c r="C11" i="2"/>
  <c r="B14"/>
  <c r="I30" i="1"/>
  <c r="E30"/>
  <c r="I17"/>
  <c r="E17"/>
  <c r="I13"/>
  <c r="E13"/>
  <c r="C16" i="6"/>
  <c r="B16"/>
  <c r="D16"/>
  <c r="K30" i="1"/>
  <c r="K17"/>
  <c r="I15"/>
  <c r="I16"/>
  <c r="I18"/>
  <c r="I19"/>
  <c r="I20"/>
  <c r="I21"/>
  <c r="I22"/>
  <c r="I23"/>
  <c r="I24"/>
  <c r="I25"/>
  <c r="I26"/>
  <c r="I27"/>
  <c r="I28"/>
  <c r="I29"/>
  <c r="E15"/>
  <c r="E16"/>
  <c r="E18"/>
  <c r="E19"/>
  <c r="E20"/>
  <c r="E21"/>
  <c r="E22"/>
  <c r="E23"/>
  <c r="E24"/>
  <c r="E25"/>
  <c r="E26"/>
  <c r="E27"/>
  <c r="E28"/>
  <c r="E29"/>
  <c r="I31"/>
  <c r="F42"/>
  <c r="F41"/>
  <c r="F40"/>
  <c r="F39"/>
  <c r="F38"/>
  <c r="F37"/>
  <c r="F36"/>
  <c r="F35"/>
  <c r="F34"/>
  <c r="F33"/>
  <c r="F31"/>
  <c r="F29"/>
  <c r="F28"/>
  <c r="F27"/>
  <c r="F26"/>
  <c r="F25"/>
  <c r="F24"/>
  <c r="F23"/>
  <c r="F22"/>
  <c r="F21"/>
  <c r="F20"/>
  <c r="F19"/>
  <c r="F18"/>
  <c r="C17"/>
  <c r="F16"/>
  <c r="F15"/>
  <c r="F14"/>
  <c r="F13"/>
  <c r="F12"/>
  <c r="F11"/>
  <c r="F10"/>
  <c r="F9"/>
  <c r="F8"/>
  <c r="F7"/>
  <c r="F6"/>
  <c r="F5"/>
  <c r="F3"/>
  <c r="E43"/>
  <c r="D13"/>
  <c r="J31"/>
  <c r="D30"/>
  <c r="J18"/>
  <c r="D17"/>
  <c r="C30"/>
  <c r="C14" i="2"/>
  <c r="C15"/>
  <c r="D5" i="4"/>
  <c r="D6"/>
  <c r="D7"/>
  <c r="D8"/>
  <c r="D9"/>
  <c r="D10"/>
  <c r="D11"/>
  <c r="D12"/>
  <c r="D13"/>
  <c r="D14"/>
  <c r="D15"/>
  <c r="D4"/>
  <c r="C16"/>
  <c r="D16"/>
  <c r="B16"/>
  <c r="C4" i="3"/>
  <c r="D4"/>
  <c r="C5"/>
  <c r="D5"/>
  <c r="C6"/>
  <c r="D6"/>
  <c r="C7"/>
  <c r="D7"/>
  <c r="C8"/>
  <c r="D8"/>
  <c r="D9"/>
  <c r="D10"/>
  <c r="D11"/>
  <c r="D14"/>
  <c r="D15"/>
  <c r="C16"/>
  <c r="B16"/>
  <c r="F32" i="1" l="1"/>
  <c r="D16" i="3"/>
</calcChain>
</file>

<file path=xl/comments1.xml><?xml version="1.0" encoding="utf-8"?>
<comments xmlns="http://schemas.openxmlformats.org/spreadsheetml/2006/main">
  <authors>
    <author>Project Management</author>
  </authors>
  <commentList>
    <comment ref="J14" authorId="0">
      <text>
        <r>
          <rPr>
            <b/>
            <sz val="10"/>
            <color indexed="81"/>
            <rFont val="Tahoma"/>
            <family val="2"/>
            <charset val="186"/>
          </rPr>
          <t>Project Management:</t>
        </r>
        <r>
          <rPr>
            <sz val="10"/>
            <color indexed="81"/>
            <rFont val="Tahoma"/>
            <family val="2"/>
            <charset val="186"/>
          </rPr>
          <t xml:space="preserve">
prideta 96kWh per daug</t>
        </r>
      </text>
    </comment>
  </commentList>
</comments>
</file>

<file path=xl/sharedStrings.xml><?xml version="1.0" encoding="utf-8"?>
<sst xmlns="http://schemas.openxmlformats.org/spreadsheetml/2006/main" count="196" uniqueCount="87">
  <si>
    <t>Date</t>
  </si>
  <si>
    <t>Period</t>
  </si>
  <si>
    <t>Difference</t>
  </si>
  <si>
    <t>%</t>
  </si>
  <si>
    <t>Month</t>
  </si>
  <si>
    <t>Total</t>
  </si>
  <si>
    <t>Quarter</t>
  </si>
  <si>
    <t>November</t>
  </si>
  <si>
    <t>December</t>
  </si>
  <si>
    <t>2008-Gruodis</t>
  </si>
  <si>
    <t>January</t>
  </si>
  <si>
    <t>2009-Sausis</t>
  </si>
  <si>
    <t>February</t>
  </si>
  <si>
    <t>2009-Vasaris</t>
  </si>
  <si>
    <t>March</t>
  </si>
  <si>
    <t>2009-Kovas</t>
  </si>
  <si>
    <t>April</t>
  </si>
  <si>
    <t>2009-Balandis</t>
  </si>
  <si>
    <t>May</t>
  </si>
  <si>
    <t>2009-Gegužė</t>
  </si>
  <si>
    <t>June</t>
  </si>
  <si>
    <t>2009-Birželis</t>
  </si>
  <si>
    <t>July</t>
  </si>
  <si>
    <t>2009-Liepa</t>
  </si>
  <si>
    <t>August</t>
  </si>
  <si>
    <t>2009-Rugpjūtis</t>
  </si>
  <si>
    <t>September</t>
  </si>
  <si>
    <t>2009-Rugsėjis</t>
  </si>
  <si>
    <t>October</t>
  </si>
  <si>
    <t>2009-Spalis</t>
  </si>
  <si>
    <t>2009-Lapkritis</t>
  </si>
  <si>
    <t>2009-Gruodis</t>
  </si>
  <si>
    <t>SUM2009</t>
  </si>
  <si>
    <t>2010-Sausis</t>
  </si>
  <si>
    <t>2010-Vasaris</t>
  </si>
  <si>
    <t>2010-Kovas</t>
  </si>
  <si>
    <t>2010-Balandis</t>
  </si>
  <si>
    <t>2010-Gegužė</t>
  </si>
  <si>
    <t>2010-Birželis</t>
  </si>
  <si>
    <t>2010-Liepa</t>
  </si>
  <si>
    <t>2010-Rugpjūtis</t>
  </si>
  <si>
    <t>2010-Rugsėjis</t>
  </si>
  <si>
    <t>2010-Spalis</t>
  </si>
  <si>
    <t>2010-Lapkritis</t>
  </si>
  <si>
    <t>2010-Gruodis</t>
  </si>
  <si>
    <t>SUM2010</t>
  </si>
  <si>
    <t>2011-Sausis</t>
  </si>
  <si>
    <t>2011-Vasaris</t>
  </si>
  <si>
    <t>2011-Kovas</t>
  </si>
  <si>
    <t>2011-Balandis</t>
  </si>
  <si>
    <t>2011-Gegužė</t>
  </si>
  <si>
    <t>2011-Birželis</t>
  </si>
  <si>
    <t>2011-Liepa</t>
  </si>
  <si>
    <t>2011-Rugpjūtis</t>
  </si>
  <si>
    <t>2011-Rugsėjis</t>
  </si>
  <si>
    <t>2011-Spalis</t>
  </si>
  <si>
    <t>2011-Lapkritis</t>
  </si>
  <si>
    <t>2011-Gruodis</t>
  </si>
  <si>
    <t>Emission factor EFy, tCO2/MWh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</si>
  <si>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</si>
  <si>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</si>
  <si>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</si>
  <si>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</si>
  <si>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</si>
  <si>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</si>
  <si>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</si>
  <si>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</si>
  <si>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</si>
  <si>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</si>
  <si>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SUM2011</t>
  </si>
  <si>
    <t>kWh per month to VST</t>
  </si>
  <si>
    <t>SUM2012</t>
  </si>
  <si>
    <t>kWh per month SCADA</t>
  </si>
  <si>
    <t>kWh per month from VST</t>
  </si>
  <si>
    <t>Annual Report, Mockiai, 2010</t>
  </si>
  <si>
    <t>Annual Report, Mockiai, 2011</t>
  </si>
  <si>
    <t>Annual Report, Mockiai, 2012</t>
  </si>
  <si>
    <t>Monitoring Protocol 2010-2012</t>
  </si>
  <si>
    <t>Net power generation EGy, kWh, Mockiai</t>
  </si>
  <si>
    <t>Annual Emission reduction, tCO2, Mockiai</t>
  </si>
  <si>
    <t xml:space="preserve">Total emission reduction, tCO2e, </t>
  </si>
  <si>
    <t>Total cumulative emission reduction, tCO2e</t>
  </si>
  <si>
    <t>Actual power production (kWh)</t>
  </si>
  <si>
    <t>Active power consumption (kWh)</t>
  </si>
  <si>
    <t>49 525</t>
  </si>
  <si>
    <t>16 759,852</t>
  </si>
  <si>
    <t>Total 2012</t>
  </si>
</sst>
</file>

<file path=xl/styles.xml><?xml version="1.0" encoding="utf-8"?>
<styleSheet xmlns="http://schemas.openxmlformats.org/spreadsheetml/2006/main">
  <numFmts count="3">
    <numFmt numFmtId="164" formatCode="#,##0.00\ &quot;Lt&quot;;[Red]\-#,##0.00\ &quot;Lt&quot;"/>
    <numFmt numFmtId="165" formatCode="0.000"/>
    <numFmt numFmtId="166" formatCode="0.0000"/>
  </numFmts>
  <fonts count="2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b/>
      <sz val="12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9" fillId="0" borderId="4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" fontId="11" fillId="0" borderId="0" xfId="0" applyNumberFormat="1" applyFont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0" fontId="8" fillId="0" borderId="4" xfId="0" applyFont="1" applyBorder="1" applyAlignment="1">
      <alignment vertical="top" wrapText="1"/>
    </xf>
    <xf numFmtId="3" fontId="12" fillId="2" borderId="0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wrapText="1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4" fillId="0" borderId="1" xfId="0" applyFont="1" applyBorder="1"/>
    <xf numFmtId="14" fontId="11" fillId="0" borderId="5" xfId="0" applyNumberFormat="1" applyFont="1" applyBorder="1"/>
    <xf numFmtId="0" fontId="2" fillId="3" borderId="6" xfId="0" applyFont="1" applyFill="1" applyBorder="1"/>
    <xf numFmtId="0" fontId="2" fillId="3" borderId="7" xfId="0" applyFont="1" applyFill="1" applyBorder="1"/>
    <xf numFmtId="1" fontId="2" fillId="3" borderId="7" xfId="0" applyNumberFormat="1" applyFont="1" applyFill="1" applyBorder="1"/>
    <xf numFmtId="14" fontId="11" fillId="0" borderId="8" xfId="0" applyNumberFormat="1" applyFont="1" applyBorder="1"/>
    <xf numFmtId="0" fontId="14" fillId="0" borderId="8" xfId="0" applyFont="1" applyBorder="1"/>
    <xf numFmtId="0" fontId="12" fillId="0" borderId="3" xfId="0" applyFont="1" applyBorder="1"/>
    <xf numFmtId="14" fontId="11" fillId="0" borderId="1" xfId="0" applyNumberFormat="1" applyFont="1" applyBorder="1" applyAlignment="1">
      <alignment horizontal="right"/>
    </xf>
    <xf numFmtId="0" fontId="7" fillId="3" borderId="7" xfId="0" applyFont="1" applyFill="1" applyBorder="1"/>
    <xf numFmtId="0" fontId="0" fillId="0" borderId="8" xfId="0" applyBorder="1"/>
    <xf numFmtId="0" fontId="0" fillId="0" borderId="1" xfId="0" applyBorder="1"/>
    <xf numFmtId="0" fontId="0" fillId="0" borderId="5" xfId="0" applyBorder="1"/>
    <xf numFmtId="0" fontId="1" fillId="3" borderId="6" xfId="0" applyFont="1" applyFill="1" applyBorder="1"/>
    <xf numFmtId="0" fontId="1" fillId="3" borderId="7" xfId="0" applyFont="1" applyFill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1" fontId="12" fillId="0" borderId="5" xfId="0" applyNumberFormat="1" applyFont="1" applyBorder="1"/>
    <xf numFmtId="1" fontId="11" fillId="0" borderId="5" xfId="0" applyNumberFormat="1" applyFont="1" applyBorder="1"/>
    <xf numFmtId="0" fontId="12" fillId="0" borderId="1" xfId="0" applyFont="1" applyBorder="1"/>
    <xf numFmtId="1" fontId="11" fillId="0" borderId="9" xfId="0" applyNumberFormat="1" applyFont="1" applyBorder="1"/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166" fontId="11" fillId="0" borderId="1" xfId="0" applyNumberFormat="1" applyFont="1" applyBorder="1"/>
    <xf numFmtId="166" fontId="16" fillId="0" borderId="1" xfId="0" applyNumberFormat="1" applyFont="1" applyBorder="1"/>
    <xf numFmtId="0" fontId="16" fillId="0" borderId="1" xfId="0" applyFont="1" applyBorder="1"/>
    <xf numFmtId="0" fontId="11" fillId="0" borderId="0" xfId="0" applyFont="1"/>
    <xf numFmtId="0" fontId="12" fillId="0" borderId="5" xfId="0" applyFont="1" applyBorder="1"/>
    <xf numFmtId="0" fontId="11" fillId="0" borderId="10" xfId="0" applyFont="1" applyBorder="1"/>
    <xf numFmtId="166" fontId="11" fillId="0" borderId="5" xfId="0" applyNumberFormat="1" applyFont="1" applyBorder="1"/>
    <xf numFmtId="0" fontId="11" fillId="0" borderId="5" xfId="0" applyFont="1" applyBorder="1"/>
    <xf numFmtId="166" fontId="13" fillId="3" borderId="7" xfId="0" applyNumberFormat="1" applyFont="1" applyFill="1" applyBorder="1"/>
    <xf numFmtId="0" fontId="15" fillId="3" borderId="7" xfId="0" applyFont="1" applyFill="1" applyBorder="1"/>
    <xf numFmtId="0" fontId="11" fillId="0" borderId="12" xfId="0" applyFont="1" applyBorder="1"/>
    <xf numFmtId="166" fontId="11" fillId="0" borderId="8" xfId="0" applyNumberFormat="1" applyFont="1" applyBorder="1"/>
    <xf numFmtId="1" fontId="12" fillId="0" borderId="8" xfId="0" applyNumberFormat="1" applyFont="1" applyBorder="1"/>
    <xf numFmtId="1" fontId="12" fillId="0" borderId="1" xfId="0" applyNumberFormat="1" applyFont="1" applyBorder="1"/>
    <xf numFmtId="1" fontId="12" fillId="0" borderId="2" xfId="0" applyNumberFormat="1" applyFont="1" applyBorder="1"/>
    <xf numFmtId="1" fontId="2" fillId="3" borderId="11" xfId="0" applyNumberFormat="1" applyFont="1" applyFill="1" applyBorder="1"/>
    <xf numFmtId="0" fontId="0" fillId="0" borderId="12" xfId="0" applyBorder="1"/>
    <xf numFmtId="0" fontId="11" fillId="0" borderId="13" xfId="0" applyFont="1" applyBorder="1"/>
    <xf numFmtId="0" fontId="0" fillId="0" borderId="3" xfId="0" applyBorder="1"/>
    <xf numFmtId="0" fontId="0" fillId="0" borderId="10" xfId="0" applyBorder="1"/>
    <xf numFmtId="166" fontId="11" fillId="0" borderId="13" xfId="0" applyNumberFormat="1" applyFont="1" applyBorder="1"/>
    <xf numFmtId="0" fontId="11" fillId="3" borderId="7" xfId="0" applyFont="1" applyFill="1" applyBorder="1"/>
    <xf numFmtId="1" fontId="19" fillId="3" borderId="11" xfId="0" applyNumberFormat="1" applyFont="1" applyFill="1" applyBorder="1"/>
    <xf numFmtId="0" fontId="13" fillId="3" borderId="3" xfId="0" applyFont="1" applyFill="1" applyBorder="1" applyAlignment="1">
      <alignment horizontal="center" wrapText="1"/>
    </xf>
    <xf numFmtId="10" fontId="12" fillId="0" borderId="1" xfId="0" applyNumberFormat="1" applyFont="1" applyBorder="1"/>
    <xf numFmtId="2" fontId="12" fillId="0" borderId="1" xfId="0" applyNumberFormat="1" applyFont="1" applyBorder="1"/>
    <xf numFmtId="2" fontId="12" fillId="0" borderId="3" xfId="0" applyNumberFormat="1" applyFont="1" applyBorder="1"/>
    <xf numFmtId="2" fontId="11" fillId="0" borderId="3" xfId="0" applyNumberFormat="1" applyFont="1" applyBorder="1"/>
    <xf numFmtId="2" fontId="11" fillId="0" borderId="10" xfId="0" applyNumberFormat="1" applyFont="1" applyBorder="1"/>
    <xf numFmtId="2" fontId="19" fillId="3" borderId="11" xfId="0" applyNumberFormat="1" applyFont="1" applyFill="1" applyBorder="1"/>
    <xf numFmtId="2" fontId="11" fillId="0" borderId="12" xfId="0" applyNumberFormat="1" applyFont="1" applyBorder="1"/>
    <xf numFmtId="2" fontId="2" fillId="3" borderId="11" xfId="0" applyNumberFormat="1" applyFont="1" applyFill="1" applyBorder="1"/>
    <xf numFmtId="2" fontId="0" fillId="0" borderId="12" xfId="0" applyNumberFormat="1" applyBorder="1"/>
    <xf numFmtId="0" fontId="13" fillId="3" borderId="1" xfId="0" applyFont="1" applyFill="1" applyBorder="1" applyAlignment="1">
      <alignment horizontal="center" wrapText="1"/>
    </xf>
    <xf numFmtId="2" fontId="11" fillId="3" borderId="7" xfId="0" applyNumberFormat="1" applyFont="1" applyFill="1" applyBorder="1"/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4" xfId="0" applyNumberFormat="1" applyFont="1" applyBorder="1" applyAlignment="1">
      <alignment horizontal="right" wrapText="1"/>
    </xf>
    <xf numFmtId="0" fontId="11" fillId="0" borderId="4" xfId="0" applyFont="1" applyBorder="1"/>
    <xf numFmtId="1" fontId="11" fillId="0" borderId="4" xfId="0" applyNumberFormat="1" applyFont="1" applyBorder="1"/>
    <xf numFmtId="0" fontId="12" fillId="0" borderId="4" xfId="0" applyFont="1" applyBorder="1"/>
    <xf numFmtId="1" fontId="12" fillId="0" borderId="4" xfId="0" applyNumberFormat="1" applyFont="1" applyBorder="1"/>
    <xf numFmtId="3" fontId="8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 applyAlignment="1">
      <alignment horizontal="right" wrapText="1"/>
    </xf>
    <xf numFmtId="1" fontId="11" fillId="0" borderId="5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2" fontId="12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3" fontId="9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3" fontId="2" fillId="3" borderId="7" xfId="0" applyNumberFormat="1" applyFont="1" applyFill="1" applyBorder="1"/>
    <xf numFmtId="0" fontId="0" fillId="4" borderId="1" xfId="0" applyFill="1" applyBorder="1"/>
    <xf numFmtId="1" fontId="11" fillId="0" borderId="8" xfId="0" applyNumberFormat="1" applyFont="1" applyBorder="1"/>
    <xf numFmtId="2" fontId="0" fillId="0" borderId="0" xfId="0" applyNumberFormat="1"/>
    <xf numFmtId="0" fontId="20" fillId="0" borderId="0" xfId="0" applyFont="1" applyAlignment="1">
      <alignment horizontal="right"/>
    </xf>
    <xf numFmtId="1" fontId="11" fillId="0" borderId="2" xfId="0" applyNumberFormat="1" applyFont="1" applyBorder="1"/>
    <xf numFmtId="0" fontId="11" fillId="0" borderId="2" xfId="0" applyFont="1" applyBorder="1"/>
    <xf numFmtId="0" fontId="9" fillId="0" borderId="14" xfId="0" applyFont="1" applyBorder="1" applyAlignment="1">
      <alignment wrapText="1"/>
    </xf>
    <xf numFmtId="3" fontId="9" fillId="0" borderId="15" xfId="0" applyNumberFormat="1" applyFont="1" applyBorder="1" applyAlignment="1">
      <alignment horizontal="right" wrapText="1"/>
    </xf>
    <xf numFmtId="0" fontId="0" fillId="0" borderId="16" xfId="0" applyBorder="1"/>
    <xf numFmtId="0" fontId="11" fillId="0" borderId="17" xfId="0" applyFont="1" applyBorder="1"/>
    <xf numFmtId="3" fontId="9" fillId="0" borderId="18" xfId="0" applyNumberFormat="1" applyFont="1" applyBorder="1" applyAlignment="1">
      <alignment horizontal="right" wrapText="1"/>
    </xf>
    <xf numFmtId="0" fontId="0" fillId="0" borderId="19" xfId="0" applyBorder="1"/>
    <xf numFmtId="3" fontId="9" fillId="0" borderId="20" xfId="0" applyNumberFormat="1" applyFont="1" applyBorder="1" applyAlignment="1">
      <alignment horizontal="right" wrapText="1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6"/>
  <sheetViews>
    <sheetView workbookViewId="0">
      <pane ySplit="1" topLeftCell="A11" activePane="bottomLeft" state="frozen"/>
      <selection pane="bottomLeft" activeCell="K18" sqref="K18"/>
    </sheetView>
  </sheetViews>
  <sheetFormatPr defaultRowHeight="15"/>
  <cols>
    <col min="1" max="1" width="14.5703125" customWidth="1"/>
    <col min="2" max="2" width="13" customWidth="1"/>
    <col min="3" max="3" width="15.28515625" customWidth="1"/>
    <col min="4" max="4" width="17.42578125" customWidth="1"/>
    <col min="5" max="5" width="12.28515625" customWidth="1"/>
    <col min="6" max="6" width="14" hidden="1" customWidth="1"/>
    <col min="7" max="7" width="9.42578125" hidden="1" customWidth="1"/>
    <col min="8" max="8" width="13.28515625" hidden="1" customWidth="1"/>
    <col min="9" max="9" width="11.85546875" customWidth="1"/>
    <col min="10" max="10" width="0" hidden="1" customWidth="1"/>
    <col min="11" max="11" width="17.5703125" customWidth="1"/>
    <col min="12" max="12" width="9.42578125" style="14" customWidth="1"/>
    <col min="13" max="13" width="14.42578125" hidden="1" customWidth="1"/>
    <col min="14" max="14" width="9.85546875" customWidth="1"/>
    <col min="15" max="15" width="9.28515625" customWidth="1"/>
    <col min="16" max="17" width="11.85546875" customWidth="1"/>
    <col min="18" max="18" width="11.28515625" customWidth="1"/>
    <col min="19" max="19" width="13.28515625" hidden="1" customWidth="1"/>
    <col min="20" max="20" width="13.85546875" hidden="1" customWidth="1"/>
    <col min="21" max="21" width="15.28515625" hidden="1" customWidth="1"/>
    <col min="22" max="22" width="13.7109375" hidden="1" customWidth="1"/>
    <col min="23" max="23" width="14.7109375" hidden="1" customWidth="1"/>
    <col min="24" max="24" width="12.7109375" hidden="1" customWidth="1"/>
    <col min="25" max="25" width="16" hidden="1" customWidth="1"/>
    <col min="26" max="27" width="14.7109375" hidden="1" customWidth="1"/>
    <col min="28" max="28" width="16.28515625" hidden="1" customWidth="1"/>
  </cols>
  <sheetData>
    <row r="1" spans="1:65" s="5" customFormat="1" ht="29.25">
      <c r="A1" s="47" t="s">
        <v>0</v>
      </c>
      <c r="B1" s="47" t="s">
        <v>1</v>
      </c>
      <c r="C1" s="47" t="s">
        <v>70</v>
      </c>
      <c r="D1" s="75" t="s">
        <v>72</v>
      </c>
      <c r="E1" s="47" t="s">
        <v>2</v>
      </c>
      <c r="F1" s="23" t="s">
        <v>3</v>
      </c>
      <c r="G1" s="23"/>
      <c r="H1" s="23"/>
      <c r="I1" s="47" t="s">
        <v>3</v>
      </c>
      <c r="J1"/>
      <c r="K1" s="85" t="s">
        <v>73</v>
      </c>
      <c r="L1" s="13"/>
      <c r="M1" s="16"/>
      <c r="N1" s="87"/>
      <c r="O1" s="87"/>
      <c r="P1" s="87"/>
      <c r="Q1" s="87"/>
      <c r="R1" s="87"/>
      <c r="S1" s="87" t="s">
        <v>4</v>
      </c>
      <c r="T1" s="87" t="s">
        <v>59</v>
      </c>
      <c r="U1" s="87" t="s">
        <v>60</v>
      </c>
      <c r="V1" s="87" t="s">
        <v>5</v>
      </c>
      <c r="W1" s="87" t="s">
        <v>6</v>
      </c>
      <c r="X1" s="87" t="s">
        <v>4</v>
      </c>
      <c r="Y1" s="87" t="s">
        <v>61</v>
      </c>
      <c r="Z1" s="87" t="s">
        <v>62</v>
      </c>
      <c r="AA1" s="87" t="s">
        <v>5</v>
      </c>
      <c r="AB1" s="87" t="s">
        <v>6</v>
      </c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</row>
    <row r="2" spans="1:65" ht="13.15" customHeight="1">
      <c r="A2" s="24">
        <v>40147</v>
      </c>
      <c r="B2" s="48" t="s">
        <v>7</v>
      </c>
      <c r="C2" s="41"/>
      <c r="D2" s="49"/>
      <c r="E2" s="25"/>
      <c r="F2" s="25"/>
      <c r="G2" s="25"/>
      <c r="H2" s="25"/>
      <c r="I2" s="25"/>
      <c r="J2" s="23" t="s">
        <v>73</v>
      </c>
      <c r="K2" s="50"/>
    </row>
    <row r="3" spans="1:65" s="3" customFormat="1">
      <c r="A3" s="24">
        <v>40178</v>
      </c>
      <c r="B3" s="26" t="s">
        <v>8</v>
      </c>
      <c r="C3" s="41"/>
      <c r="D3" s="51"/>
      <c r="E3" s="42"/>
      <c r="F3" s="52" t="e">
        <f t="shared" ref="F3:F24" si="0">E3*100/C3</f>
        <v>#DIV/0!</v>
      </c>
      <c r="G3" s="52"/>
      <c r="H3" s="50"/>
      <c r="I3" s="50"/>
      <c r="J3" s="50"/>
      <c r="K3" s="42"/>
      <c r="L3" s="15"/>
      <c r="X3" s="3" t="s">
        <v>9</v>
      </c>
      <c r="Y3" s="4">
        <v>179653.64</v>
      </c>
      <c r="Z3" s="4">
        <v>66171.72</v>
      </c>
      <c r="AA3" s="4">
        <v>245825.36</v>
      </c>
      <c r="AB3" s="4">
        <v>245825.36</v>
      </c>
    </row>
    <row r="4" spans="1:65">
      <c r="A4" s="24"/>
      <c r="B4" s="26"/>
      <c r="C4" s="41"/>
      <c r="D4" s="51"/>
      <c r="E4" s="42"/>
      <c r="F4" s="52"/>
      <c r="G4" s="52"/>
      <c r="H4" s="50"/>
      <c r="I4" s="50"/>
      <c r="J4" s="42"/>
      <c r="K4" s="42"/>
    </row>
    <row r="5" spans="1:65">
      <c r="A5" s="24">
        <v>40209</v>
      </c>
      <c r="B5" s="26" t="s">
        <v>10</v>
      </c>
      <c r="C5" s="41"/>
      <c r="D5" s="51"/>
      <c r="E5" s="42"/>
      <c r="F5" s="52" t="e">
        <f t="shared" si="0"/>
        <v>#DIV/0!</v>
      </c>
      <c r="G5" s="52"/>
      <c r="H5" s="50"/>
      <c r="I5" s="50"/>
      <c r="J5" s="42"/>
      <c r="K5" s="42"/>
      <c r="S5" t="s">
        <v>11</v>
      </c>
      <c r="T5" s="2">
        <v>273094.76</v>
      </c>
      <c r="U5" s="2">
        <v>61293.34</v>
      </c>
      <c r="V5" s="2">
        <v>334388.09999999998</v>
      </c>
      <c r="X5" t="s">
        <v>11</v>
      </c>
      <c r="Y5" s="2">
        <v>364083.88</v>
      </c>
      <c r="Z5" s="2">
        <v>81714.92</v>
      </c>
      <c r="AA5" s="2">
        <v>445798.8</v>
      </c>
    </row>
    <row r="6" spans="1:65">
      <c r="A6" s="24">
        <v>40237</v>
      </c>
      <c r="B6" s="26" t="s">
        <v>12</v>
      </c>
      <c r="C6" s="41"/>
      <c r="D6" s="51"/>
      <c r="E6" s="42"/>
      <c r="F6" s="52" t="e">
        <f t="shared" si="0"/>
        <v>#DIV/0!</v>
      </c>
      <c r="G6" s="52"/>
      <c r="H6" s="50"/>
      <c r="I6" s="50"/>
      <c r="J6" s="42"/>
      <c r="K6" s="42"/>
      <c r="S6" t="s">
        <v>13</v>
      </c>
      <c r="T6" s="2">
        <v>181215.28</v>
      </c>
      <c r="U6" s="2">
        <v>40671.919999999998</v>
      </c>
      <c r="V6" s="2">
        <v>221887.2</v>
      </c>
      <c r="X6" t="s">
        <v>13</v>
      </c>
      <c r="Y6" s="2">
        <v>241591.62</v>
      </c>
      <c r="Z6" s="2">
        <v>54222.78</v>
      </c>
      <c r="AA6" s="2">
        <v>295814.40000000002</v>
      </c>
    </row>
    <row r="7" spans="1:65">
      <c r="A7" s="24">
        <v>40268</v>
      </c>
      <c r="B7" s="26" t="s">
        <v>14</v>
      </c>
      <c r="C7" s="41"/>
      <c r="D7" s="33"/>
      <c r="E7" s="42"/>
      <c r="F7" s="52" t="e">
        <f t="shared" si="0"/>
        <v>#DIV/0!</v>
      </c>
      <c r="G7" s="52"/>
      <c r="H7" s="45"/>
      <c r="I7" s="45"/>
      <c r="J7" s="42"/>
      <c r="K7" s="42"/>
      <c r="S7" t="s">
        <v>15</v>
      </c>
      <c r="T7" s="2">
        <v>188333.31</v>
      </c>
      <c r="U7" s="2">
        <v>42269.49</v>
      </c>
      <c r="V7" s="2">
        <v>230602.8</v>
      </c>
      <c r="W7" s="2">
        <v>786878.1</v>
      </c>
      <c r="X7" t="s">
        <v>15</v>
      </c>
      <c r="Y7" s="2">
        <v>251081.35</v>
      </c>
      <c r="Z7" s="2">
        <v>56352.65</v>
      </c>
      <c r="AA7" s="2">
        <v>307434</v>
      </c>
      <c r="AB7" s="2">
        <v>1049047.2</v>
      </c>
    </row>
    <row r="8" spans="1:65">
      <c r="A8" s="24">
        <v>40298</v>
      </c>
      <c r="B8" s="26" t="s">
        <v>16</v>
      </c>
      <c r="C8" s="41"/>
      <c r="D8" s="51"/>
      <c r="E8" s="42"/>
      <c r="F8" s="52" t="e">
        <f t="shared" si="0"/>
        <v>#DIV/0!</v>
      </c>
      <c r="G8" s="52"/>
      <c r="H8" s="45"/>
      <c r="I8" s="45"/>
      <c r="J8" s="42"/>
      <c r="K8" s="42"/>
      <c r="S8" t="s">
        <v>17</v>
      </c>
      <c r="T8" s="2">
        <v>175190.48</v>
      </c>
      <c r="U8" s="2">
        <v>39319.72</v>
      </c>
      <c r="V8" s="2">
        <v>214510.2</v>
      </c>
      <c r="X8" t="s">
        <v>17</v>
      </c>
      <c r="Y8" s="2">
        <v>233559.95</v>
      </c>
      <c r="Z8" s="2">
        <v>52420.15</v>
      </c>
      <c r="AA8" s="2">
        <v>285980.09999999998</v>
      </c>
    </row>
    <row r="9" spans="1:65">
      <c r="A9" s="24">
        <v>40329</v>
      </c>
      <c r="B9" s="26" t="s">
        <v>18</v>
      </c>
      <c r="C9" s="41"/>
      <c r="D9" s="51"/>
      <c r="E9" s="42"/>
      <c r="F9" s="52" t="e">
        <f t="shared" si="0"/>
        <v>#DIV/0!</v>
      </c>
      <c r="G9" s="52"/>
      <c r="H9" s="45"/>
      <c r="I9" s="45"/>
      <c r="J9" s="42"/>
      <c r="K9" s="50"/>
      <c r="S9" t="s">
        <v>19</v>
      </c>
      <c r="T9" s="2">
        <v>232218.76</v>
      </c>
      <c r="U9" s="2">
        <v>52119.14</v>
      </c>
      <c r="V9" s="2">
        <v>284337.90000000002</v>
      </c>
      <c r="X9" t="s">
        <v>19</v>
      </c>
      <c r="Y9" s="2">
        <v>309588.76</v>
      </c>
      <c r="Z9" s="2">
        <v>69484.039999999994</v>
      </c>
      <c r="AA9" s="2">
        <v>379072.8</v>
      </c>
    </row>
    <row r="10" spans="1:65">
      <c r="A10" s="24">
        <v>40359</v>
      </c>
      <c r="B10" s="24" t="s">
        <v>20</v>
      </c>
      <c r="C10" s="41"/>
      <c r="D10" s="51"/>
      <c r="E10" s="42"/>
      <c r="F10" s="52" t="e">
        <f t="shared" si="0"/>
        <v>#DIV/0!</v>
      </c>
      <c r="G10" s="52"/>
      <c r="H10" s="45"/>
      <c r="I10" s="45"/>
      <c r="J10" s="50"/>
      <c r="K10" s="50">
        <v>26417</v>
      </c>
      <c r="S10" t="s">
        <v>21</v>
      </c>
      <c r="T10" s="2">
        <v>238294.77</v>
      </c>
      <c r="U10" s="2">
        <v>53482.83</v>
      </c>
      <c r="V10" s="2">
        <v>291777.59999999998</v>
      </c>
      <c r="W10" s="2">
        <v>790625.7</v>
      </c>
      <c r="X10" t="s">
        <v>21</v>
      </c>
      <c r="Y10" s="2">
        <v>317689.03000000003</v>
      </c>
      <c r="Z10" s="2">
        <v>71302.070000000007</v>
      </c>
      <c r="AA10" s="2">
        <v>388991.1</v>
      </c>
      <c r="AB10" s="2">
        <v>1054044</v>
      </c>
    </row>
    <row r="11" spans="1:65">
      <c r="A11" s="24">
        <v>40390</v>
      </c>
      <c r="B11" s="24" t="s">
        <v>22</v>
      </c>
      <c r="C11" s="41"/>
      <c r="D11" s="51"/>
      <c r="E11" s="42"/>
      <c r="F11" s="52" t="e">
        <f t="shared" si="0"/>
        <v>#DIV/0!</v>
      </c>
      <c r="G11" s="52"/>
      <c r="H11" s="45"/>
      <c r="I11" s="45"/>
      <c r="J11" s="50">
        <v>26417</v>
      </c>
      <c r="K11" s="50">
        <v>7333</v>
      </c>
      <c r="S11" t="s">
        <v>23</v>
      </c>
      <c r="T11" s="2">
        <v>181239.78</v>
      </c>
      <c r="U11" s="2">
        <v>40677.42</v>
      </c>
      <c r="V11" s="2">
        <v>221917.2</v>
      </c>
      <c r="X11" t="s">
        <v>23</v>
      </c>
      <c r="Y11" s="2">
        <v>241624.45</v>
      </c>
      <c r="Z11" s="2">
        <v>54230.15</v>
      </c>
      <c r="AA11" s="2">
        <v>295854.59999999998</v>
      </c>
    </row>
    <row r="12" spans="1:65">
      <c r="A12" s="24">
        <v>40421</v>
      </c>
      <c r="B12" s="24" t="s">
        <v>24</v>
      </c>
      <c r="C12" s="41"/>
      <c r="D12" s="51"/>
      <c r="E12" s="42"/>
      <c r="F12" s="52" t="e">
        <f t="shared" si="0"/>
        <v>#DIV/0!</v>
      </c>
      <c r="G12" s="52"/>
      <c r="H12" s="45"/>
      <c r="I12" s="45"/>
      <c r="J12" s="50">
        <v>5925</v>
      </c>
      <c r="K12" s="50">
        <v>6099</v>
      </c>
      <c r="S12" t="s">
        <v>25</v>
      </c>
      <c r="T12" s="2">
        <v>200561.76</v>
      </c>
      <c r="U12" s="2">
        <v>45014.04</v>
      </c>
      <c r="V12" s="2">
        <v>245575.8</v>
      </c>
      <c r="X12" t="s">
        <v>25</v>
      </c>
      <c r="Y12" s="2">
        <v>267384.56</v>
      </c>
      <c r="Z12" s="2">
        <v>60011.74</v>
      </c>
      <c r="AA12" s="2">
        <v>327396.3</v>
      </c>
    </row>
    <row r="13" spans="1:65">
      <c r="A13" s="24">
        <v>40451</v>
      </c>
      <c r="B13" s="24" t="s">
        <v>26</v>
      </c>
      <c r="C13" s="107">
        <v>4757573</v>
      </c>
      <c r="D13" s="33">
        <f>723317*2</f>
        <v>1446634</v>
      </c>
      <c r="E13" s="109">
        <f>D13+D14-C13</f>
        <v>-258486</v>
      </c>
      <c r="F13" s="53">
        <f t="shared" si="0"/>
        <v>-5.4331483720796294</v>
      </c>
      <c r="G13" s="53"/>
      <c r="H13" s="45"/>
      <c r="I13" s="110">
        <f>E13*100/(D13+D14)</f>
        <v>-5.7452989906618832</v>
      </c>
      <c r="J13" s="50">
        <v>7604</v>
      </c>
      <c r="K13" s="45">
        <v>543</v>
      </c>
      <c r="S13" t="s">
        <v>27</v>
      </c>
      <c r="T13" s="2">
        <v>292984.18</v>
      </c>
      <c r="U13" s="2">
        <v>65757.320000000007</v>
      </c>
      <c r="V13" s="2">
        <v>358741.5</v>
      </c>
      <c r="W13" s="2">
        <v>826234.5</v>
      </c>
      <c r="X13" t="s">
        <v>27</v>
      </c>
      <c r="Y13" s="2">
        <v>390601.31</v>
      </c>
      <c r="Z13" s="2">
        <v>87666.49</v>
      </c>
      <c r="AA13" s="2">
        <v>478267.8</v>
      </c>
      <c r="AB13" s="2">
        <v>1101518.7</v>
      </c>
    </row>
    <row r="14" spans="1:65">
      <c r="A14" s="24">
        <v>40482</v>
      </c>
      <c r="B14" s="24" t="s">
        <v>28</v>
      </c>
      <c r="C14" s="108"/>
      <c r="D14" s="55">
        <v>3052453</v>
      </c>
      <c r="E14" s="108"/>
      <c r="F14" s="52" t="e">
        <f t="shared" si="0"/>
        <v>#DIV/0!</v>
      </c>
      <c r="G14" s="52"/>
      <c r="H14" s="45"/>
      <c r="I14" s="108"/>
      <c r="J14" s="54">
        <v>543</v>
      </c>
      <c r="K14" s="50">
        <v>1290</v>
      </c>
      <c r="S14" t="s">
        <v>29</v>
      </c>
      <c r="T14" s="2">
        <v>296379.78000000003</v>
      </c>
      <c r="U14" s="2">
        <v>66519.42</v>
      </c>
      <c r="V14" s="2">
        <v>362899.20000000001</v>
      </c>
      <c r="X14" t="s">
        <v>29</v>
      </c>
      <c r="Y14" s="2">
        <v>395126.65</v>
      </c>
      <c r="Z14" s="2">
        <v>88682.15</v>
      </c>
      <c r="AA14" s="2">
        <v>483808.8</v>
      </c>
    </row>
    <row r="15" spans="1:65">
      <c r="A15" s="24">
        <v>40512</v>
      </c>
      <c r="B15" s="24" t="s">
        <v>7</v>
      </c>
      <c r="C15" s="42">
        <v>2906987</v>
      </c>
      <c r="D15" s="51">
        <v>2965639</v>
      </c>
      <c r="E15" s="51">
        <f t="shared" ref="E15:E43" si="1">D15-C15</f>
        <v>58652</v>
      </c>
      <c r="F15" s="52">
        <f t="shared" si="0"/>
        <v>2.0176216818307067</v>
      </c>
      <c r="G15" s="52"/>
      <c r="H15" s="45"/>
      <c r="I15" s="79">
        <f t="shared" ref="I15:I39" si="2">E15*100/D15</f>
        <v>1.9777187985456086</v>
      </c>
      <c r="J15" s="50">
        <v>1290</v>
      </c>
      <c r="K15" s="50">
        <v>335</v>
      </c>
      <c r="S15" t="s">
        <v>30</v>
      </c>
      <c r="T15" s="2">
        <v>391619.33</v>
      </c>
      <c r="U15" s="2">
        <v>87894.97</v>
      </c>
      <c r="V15" s="2">
        <v>479514.3</v>
      </c>
      <c r="X15" t="s">
        <v>30</v>
      </c>
      <c r="Y15" s="2">
        <v>522098.67</v>
      </c>
      <c r="Z15" s="2">
        <v>117179.73</v>
      </c>
      <c r="AA15" s="2">
        <v>639278.4</v>
      </c>
    </row>
    <row r="16" spans="1:65" ht="15.75" thickBot="1">
      <c r="A16" s="27">
        <v>40543</v>
      </c>
      <c r="B16" s="27" t="s">
        <v>8</v>
      </c>
      <c r="C16" s="43">
        <v>3050175</v>
      </c>
      <c r="D16" s="57">
        <v>3109599</v>
      </c>
      <c r="E16" s="57">
        <f t="shared" si="1"/>
        <v>59424</v>
      </c>
      <c r="F16" s="58">
        <f t="shared" si="0"/>
        <v>1.9482160859622808</v>
      </c>
      <c r="G16" s="58"/>
      <c r="H16" s="56"/>
      <c r="I16" s="80">
        <f t="shared" si="2"/>
        <v>1.9109859502784765</v>
      </c>
      <c r="J16" s="50">
        <v>431</v>
      </c>
      <c r="K16" s="59">
        <v>6215</v>
      </c>
      <c r="S16" t="s">
        <v>31</v>
      </c>
      <c r="T16" s="2">
        <v>257847.05</v>
      </c>
      <c r="U16" s="2">
        <v>57871.15</v>
      </c>
      <c r="V16" s="2">
        <v>315718.2</v>
      </c>
      <c r="W16" s="2">
        <v>1158131.7</v>
      </c>
      <c r="X16" t="s">
        <v>31</v>
      </c>
      <c r="Y16" s="2">
        <v>343756.38</v>
      </c>
      <c r="Z16" s="2">
        <v>77152.62</v>
      </c>
      <c r="AA16" s="2">
        <v>420909</v>
      </c>
      <c r="AB16" s="2">
        <v>1543996.2</v>
      </c>
    </row>
    <row r="17" spans="1:28" s="3" customFormat="1" ht="16.5" thickBot="1">
      <c r="A17" s="28" t="s">
        <v>45</v>
      </c>
      <c r="B17" s="29"/>
      <c r="C17" s="30">
        <f>SUM(C2:C16)</f>
        <v>10714735</v>
      </c>
      <c r="D17" s="74">
        <f>SUM(D5:D16)</f>
        <v>10574325</v>
      </c>
      <c r="E17" s="74">
        <f>D17-C17</f>
        <v>-140410</v>
      </c>
      <c r="F17" s="60"/>
      <c r="G17" s="60"/>
      <c r="H17" s="61"/>
      <c r="I17" s="81">
        <f>E17*100/D17</f>
        <v>-1.327838892789847</v>
      </c>
      <c r="J17" s="59">
        <v>6215</v>
      </c>
      <c r="K17" s="30">
        <f>SUM(K5:K16)</f>
        <v>48232</v>
      </c>
      <c r="L17" s="15"/>
      <c r="S17" s="3" t="s">
        <v>32</v>
      </c>
      <c r="T17" s="4">
        <v>2908979.24</v>
      </c>
      <c r="U17" s="4">
        <v>652890.76</v>
      </c>
      <c r="V17" s="4">
        <v>3561870</v>
      </c>
      <c r="X17" s="3" t="s">
        <v>32</v>
      </c>
      <c r="Y17" s="4">
        <v>3878186.61</v>
      </c>
      <c r="Z17" s="4">
        <v>870419.49</v>
      </c>
      <c r="AA17" s="4">
        <v>4748606.0999999996</v>
      </c>
    </row>
    <row r="18" spans="1:28" ht="16.5" thickBot="1">
      <c r="A18" s="31">
        <v>40574</v>
      </c>
      <c r="B18" s="32" t="s">
        <v>10</v>
      </c>
      <c r="C18" s="44">
        <v>3546434</v>
      </c>
      <c r="D18" s="62">
        <v>3615826</v>
      </c>
      <c r="E18" s="62">
        <f t="shared" si="1"/>
        <v>69392</v>
      </c>
      <c r="F18" s="63">
        <f t="shared" si="0"/>
        <v>1.9566697138590483</v>
      </c>
      <c r="G18" s="63"/>
      <c r="H18" s="64"/>
      <c r="I18" s="82">
        <f t="shared" si="2"/>
        <v>1.9191188956548242</v>
      </c>
      <c r="J18" s="30">
        <f>SUM(J6:J17)</f>
        <v>48425</v>
      </c>
      <c r="K18" s="59">
        <v>613</v>
      </c>
      <c r="Q18" s="6"/>
      <c r="R18" s="6"/>
      <c r="S18" t="s">
        <v>33</v>
      </c>
      <c r="T18" s="2">
        <v>159019.04</v>
      </c>
      <c r="U18" s="2">
        <v>169985.87</v>
      </c>
      <c r="V18" s="2">
        <v>329004.90999999997</v>
      </c>
      <c r="X18" t="s">
        <v>33</v>
      </c>
      <c r="Y18" s="2">
        <v>212000.15</v>
      </c>
      <c r="Z18" s="2">
        <v>226620.85</v>
      </c>
      <c r="AA18" s="2">
        <v>438621</v>
      </c>
    </row>
    <row r="19" spans="1:28">
      <c r="A19" s="24">
        <v>40602</v>
      </c>
      <c r="B19" s="26" t="s">
        <v>12</v>
      </c>
      <c r="C19" s="42">
        <v>4039803</v>
      </c>
      <c r="D19" s="51">
        <v>4124902</v>
      </c>
      <c r="E19" s="51">
        <f t="shared" si="1"/>
        <v>85099</v>
      </c>
      <c r="F19" s="52">
        <f>E19*100/C19</f>
        <v>2.1065136096982946</v>
      </c>
      <c r="G19" s="52"/>
      <c r="H19" s="65"/>
      <c r="I19" s="79">
        <f t="shared" si="2"/>
        <v>2.0630550737932682</v>
      </c>
      <c r="J19" s="59">
        <v>613</v>
      </c>
      <c r="K19" s="42">
        <v>1169</v>
      </c>
      <c r="Q19" s="6"/>
      <c r="R19" s="6"/>
      <c r="S19" t="s">
        <v>34</v>
      </c>
      <c r="T19" s="2">
        <v>110195.07</v>
      </c>
      <c r="U19" s="2">
        <v>117794.73</v>
      </c>
      <c r="V19" s="2">
        <v>227989.8</v>
      </c>
      <c r="X19" t="s">
        <v>34</v>
      </c>
      <c r="Y19" s="2">
        <v>146909.79999999999</v>
      </c>
      <c r="Z19" s="2">
        <v>157041.51</v>
      </c>
      <c r="AA19" s="2">
        <v>303951.31</v>
      </c>
    </row>
    <row r="20" spans="1:28">
      <c r="A20" s="24">
        <v>40633</v>
      </c>
      <c r="B20" s="26" t="s">
        <v>14</v>
      </c>
      <c r="C20" s="42">
        <v>4107729</v>
      </c>
      <c r="D20" s="66">
        <v>4181055</v>
      </c>
      <c r="E20" s="66">
        <f t="shared" si="1"/>
        <v>73326</v>
      </c>
      <c r="F20" s="52">
        <f t="shared" si="0"/>
        <v>1.7850739423170321</v>
      </c>
      <c r="G20" s="52"/>
      <c r="H20" s="65"/>
      <c r="I20" s="77">
        <f t="shared" si="2"/>
        <v>1.7537678887266492</v>
      </c>
      <c r="J20" s="42">
        <v>1169</v>
      </c>
      <c r="K20" s="42">
        <v>1378</v>
      </c>
      <c r="Q20" s="6"/>
      <c r="R20" s="6"/>
      <c r="S20" t="s">
        <v>35</v>
      </c>
      <c r="T20" s="2">
        <v>185160.51</v>
      </c>
      <c r="U20" s="2">
        <v>197930.2</v>
      </c>
      <c r="V20" s="2">
        <v>383090.71</v>
      </c>
      <c r="W20" s="2">
        <v>940085.42</v>
      </c>
      <c r="X20" t="s">
        <v>35</v>
      </c>
      <c r="Y20" s="2">
        <v>246851.63</v>
      </c>
      <c r="Z20" s="2">
        <v>263875.88</v>
      </c>
      <c r="AA20" s="2">
        <v>510727.51</v>
      </c>
      <c r="AB20" s="2">
        <v>1253299.82</v>
      </c>
    </row>
    <row r="21" spans="1:28">
      <c r="A21" s="24">
        <v>40663</v>
      </c>
      <c r="B21" s="26" t="s">
        <v>16</v>
      </c>
      <c r="C21" s="42">
        <v>2545036</v>
      </c>
      <c r="D21" s="51">
        <v>2611505</v>
      </c>
      <c r="E21" s="51">
        <f t="shared" si="1"/>
        <v>66469</v>
      </c>
      <c r="F21" s="52">
        <f t="shared" si="0"/>
        <v>2.6117115828616964</v>
      </c>
      <c r="G21" s="52"/>
      <c r="H21" s="65"/>
      <c r="I21" s="79">
        <f t="shared" si="2"/>
        <v>2.5452373248375935</v>
      </c>
      <c r="J21" s="42">
        <v>1378</v>
      </c>
      <c r="K21" s="42">
        <v>1343</v>
      </c>
      <c r="Q21" s="6"/>
      <c r="R21" s="6"/>
      <c r="S21" t="s">
        <v>36</v>
      </c>
      <c r="T21" s="2">
        <v>113330.99</v>
      </c>
      <c r="U21" s="2">
        <v>121146.92</v>
      </c>
      <c r="V21" s="2">
        <v>234477.91</v>
      </c>
      <c r="X21" t="s">
        <v>36</v>
      </c>
      <c r="Y21" s="2">
        <v>151090.57999999999</v>
      </c>
      <c r="Z21" s="2">
        <v>161510.62</v>
      </c>
      <c r="AA21" s="2">
        <v>312601.2</v>
      </c>
    </row>
    <row r="22" spans="1:28">
      <c r="A22" s="24">
        <v>40694</v>
      </c>
      <c r="B22" s="26" t="s">
        <v>18</v>
      </c>
      <c r="C22" s="42">
        <v>2531461</v>
      </c>
      <c r="D22" s="33">
        <v>2584284</v>
      </c>
      <c r="E22" s="33">
        <f t="shared" si="1"/>
        <v>52823</v>
      </c>
      <c r="F22" s="52">
        <f t="shared" si="0"/>
        <v>2.0866606279930839</v>
      </c>
      <c r="G22" s="52"/>
      <c r="H22" s="65"/>
      <c r="I22" s="78">
        <f t="shared" si="2"/>
        <v>2.0440090949756295</v>
      </c>
      <c r="J22" s="42">
        <v>1343</v>
      </c>
      <c r="K22" s="50">
        <v>960</v>
      </c>
      <c r="Q22" s="6"/>
      <c r="R22" s="6"/>
      <c r="S22" t="s">
        <v>37</v>
      </c>
      <c r="T22" s="2">
        <v>111153.67</v>
      </c>
      <c r="U22" s="2">
        <v>118819.44</v>
      </c>
      <c r="V22" s="2">
        <v>229973.11</v>
      </c>
      <c r="X22" t="s">
        <v>37</v>
      </c>
      <c r="Y22" s="2">
        <v>148186.96</v>
      </c>
      <c r="Z22" s="2">
        <v>158406.75</v>
      </c>
      <c r="AA22" s="2">
        <v>306593.71000000002</v>
      </c>
    </row>
    <row r="23" spans="1:28">
      <c r="A23" s="24">
        <v>40724</v>
      </c>
      <c r="B23" s="24" t="s">
        <v>20</v>
      </c>
      <c r="C23" s="42">
        <v>2376698</v>
      </c>
      <c r="D23" s="51">
        <v>2437767</v>
      </c>
      <c r="E23" s="51">
        <f t="shared" si="1"/>
        <v>61069</v>
      </c>
      <c r="F23" s="52">
        <f t="shared" si="0"/>
        <v>2.5694892662004176</v>
      </c>
      <c r="G23" s="52"/>
      <c r="H23" s="65"/>
      <c r="I23" s="79">
        <f t="shared" si="2"/>
        <v>2.5051204647531944</v>
      </c>
      <c r="J23" s="50">
        <v>960</v>
      </c>
      <c r="K23" s="50">
        <v>418</v>
      </c>
      <c r="Q23" s="6"/>
      <c r="R23" s="6"/>
      <c r="S23" t="s">
        <v>38</v>
      </c>
      <c r="T23" s="2">
        <v>89628.27</v>
      </c>
      <c r="U23" s="2">
        <v>95809.53</v>
      </c>
      <c r="V23" s="2">
        <v>185437.8</v>
      </c>
      <c r="W23" s="2">
        <v>649888.81999999995</v>
      </c>
      <c r="X23" t="s">
        <v>38</v>
      </c>
      <c r="Y23" s="2">
        <v>119490.73</v>
      </c>
      <c r="Z23" s="2">
        <v>127731.47</v>
      </c>
      <c r="AA23" s="2">
        <v>247222.2</v>
      </c>
      <c r="AB23" s="2">
        <v>866417.11</v>
      </c>
    </row>
    <row r="24" spans="1:28">
      <c r="A24" s="24">
        <v>40755</v>
      </c>
      <c r="B24" s="24" t="s">
        <v>22</v>
      </c>
      <c r="C24" s="45">
        <v>1615412</v>
      </c>
      <c r="D24" s="51">
        <v>1651129</v>
      </c>
      <c r="E24" s="51">
        <f t="shared" si="1"/>
        <v>35717</v>
      </c>
      <c r="F24" s="52">
        <f t="shared" si="0"/>
        <v>2.2110148989855221</v>
      </c>
      <c r="G24" s="52"/>
      <c r="H24" s="65"/>
      <c r="I24" s="79">
        <f t="shared" si="2"/>
        <v>2.1631865226763023</v>
      </c>
      <c r="J24" s="50">
        <v>418</v>
      </c>
      <c r="K24" s="50">
        <v>1481</v>
      </c>
      <c r="Q24" s="6"/>
      <c r="R24" s="6"/>
      <c r="S24" t="s">
        <v>39</v>
      </c>
      <c r="T24" s="2">
        <v>63576.99</v>
      </c>
      <c r="U24" s="2">
        <v>67961.61</v>
      </c>
      <c r="V24" s="2">
        <v>131538.6</v>
      </c>
      <c r="X24" t="s">
        <v>39</v>
      </c>
      <c r="Y24" s="2">
        <v>84759.46</v>
      </c>
      <c r="Z24" s="2">
        <v>90604.94</v>
      </c>
      <c r="AA24" s="2">
        <v>175364.4</v>
      </c>
    </row>
    <row r="25" spans="1:28">
      <c r="A25" s="24">
        <v>40786</v>
      </c>
      <c r="B25" s="24" t="s">
        <v>24</v>
      </c>
      <c r="C25" s="42">
        <v>2809732</v>
      </c>
      <c r="D25" s="51">
        <v>2879425</v>
      </c>
      <c r="E25" s="51">
        <f t="shared" si="1"/>
        <v>69693</v>
      </c>
      <c r="F25" s="52">
        <f>E25*100/C25</f>
        <v>2.4804145021660431</v>
      </c>
      <c r="G25" s="52"/>
      <c r="H25" s="65"/>
      <c r="I25" s="79">
        <f t="shared" si="2"/>
        <v>2.4203790687376818</v>
      </c>
      <c r="J25" s="50">
        <v>1481</v>
      </c>
      <c r="K25" s="50">
        <v>1144</v>
      </c>
      <c r="Q25" s="6"/>
      <c r="R25" s="6"/>
      <c r="S25" t="s">
        <v>40</v>
      </c>
      <c r="T25" s="2">
        <v>106379.25</v>
      </c>
      <c r="U25" s="2">
        <v>113715.75</v>
      </c>
      <c r="V25" s="2">
        <v>220095</v>
      </c>
      <c r="X25" t="s">
        <v>40</v>
      </c>
      <c r="Y25" s="2">
        <v>141822.32999999999</v>
      </c>
      <c r="Z25" s="2">
        <v>151603.18</v>
      </c>
      <c r="AA25" s="2">
        <v>293425.51</v>
      </c>
    </row>
    <row r="26" spans="1:28">
      <c r="A26" s="24">
        <v>40816</v>
      </c>
      <c r="B26" s="24" t="s">
        <v>26</v>
      </c>
      <c r="C26" s="42">
        <v>3172221</v>
      </c>
      <c r="D26" s="51">
        <v>3243166</v>
      </c>
      <c r="E26" s="51">
        <f t="shared" si="1"/>
        <v>70945</v>
      </c>
      <c r="F26" s="52">
        <f>E26*100/C26</f>
        <v>2.23644569530307</v>
      </c>
      <c r="G26" s="52"/>
      <c r="H26" s="65"/>
      <c r="I26" s="79">
        <f t="shared" si="2"/>
        <v>2.1875229328378505</v>
      </c>
      <c r="J26" s="50">
        <v>1144</v>
      </c>
      <c r="K26" s="50">
        <v>647</v>
      </c>
      <c r="Q26" s="6"/>
      <c r="R26" s="6"/>
      <c r="S26" t="s">
        <v>41</v>
      </c>
      <c r="T26" s="2">
        <v>185179.79</v>
      </c>
      <c r="U26" s="2">
        <v>197950.81</v>
      </c>
      <c r="V26" s="2">
        <v>383130.6</v>
      </c>
      <c r="W26" s="2">
        <v>734764.2</v>
      </c>
      <c r="X26" t="s">
        <v>41</v>
      </c>
      <c r="Y26" s="2">
        <v>246877.15</v>
      </c>
      <c r="Z26" s="2">
        <v>263903.15999999997</v>
      </c>
      <c r="AA26" s="2">
        <v>510780.31</v>
      </c>
      <c r="AB26" s="2">
        <v>979570.22</v>
      </c>
    </row>
    <row r="27" spans="1:28">
      <c r="A27" s="24">
        <v>40847</v>
      </c>
      <c r="B27" s="24" t="s">
        <v>28</v>
      </c>
      <c r="C27" s="42">
        <v>3981342</v>
      </c>
      <c r="D27" s="51">
        <v>4073354</v>
      </c>
      <c r="E27" s="51">
        <f t="shared" si="1"/>
        <v>92012</v>
      </c>
      <c r="F27" s="52">
        <f>E27*100/C27</f>
        <v>2.3110800328130563</v>
      </c>
      <c r="G27" s="52"/>
      <c r="H27" s="65"/>
      <c r="I27" s="79">
        <f t="shared" si="2"/>
        <v>2.2588756096327498</v>
      </c>
      <c r="J27" s="50">
        <v>647</v>
      </c>
      <c r="K27" s="50">
        <v>814</v>
      </c>
      <c r="Q27" s="6"/>
      <c r="R27" s="6"/>
      <c r="S27" t="s">
        <v>42</v>
      </c>
      <c r="T27" s="2">
        <v>190145.03</v>
      </c>
      <c r="U27" s="2">
        <v>203258.48</v>
      </c>
      <c r="V27" s="2">
        <v>393403.51</v>
      </c>
      <c r="X27" t="s">
        <v>42</v>
      </c>
      <c r="Y27" s="2">
        <v>253497.27</v>
      </c>
      <c r="Z27" s="2">
        <v>270979.84000000003</v>
      </c>
      <c r="AA27" s="2">
        <v>524477.11</v>
      </c>
    </row>
    <row r="28" spans="1:28">
      <c r="A28" s="34">
        <v>40877</v>
      </c>
      <c r="B28" s="24" t="s">
        <v>7</v>
      </c>
      <c r="C28" s="42">
        <v>3017486</v>
      </c>
      <c r="D28" s="51">
        <v>3086573</v>
      </c>
      <c r="E28" s="51">
        <f t="shared" si="1"/>
        <v>69087</v>
      </c>
      <c r="F28" s="52">
        <f>E28*100/C28</f>
        <v>2.2895549473966077</v>
      </c>
      <c r="G28" s="52"/>
      <c r="H28" s="65"/>
      <c r="I28" s="79">
        <f t="shared" si="2"/>
        <v>2.2383076635478893</v>
      </c>
      <c r="J28" s="50">
        <v>814</v>
      </c>
      <c r="K28" s="50">
        <v>1669</v>
      </c>
      <c r="Q28" s="6"/>
      <c r="R28" s="6"/>
      <c r="S28" t="s">
        <v>43</v>
      </c>
      <c r="T28" s="2">
        <v>181466.34</v>
      </c>
      <c r="U28" s="2">
        <v>193981.26</v>
      </c>
      <c r="V28" s="2">
        <v>375447.6</v>
      </c>
      <c r="X28" t="s">
        <v>43</v>
      </c>
      <c r="Y28" s="2">
        <v>241927.28</v>
      </c>
      <c r="Z28" s="2">
        <v>258611.92</v>
      </c>
      <c r="AA28" s="2">
        <v>500539.2</v>
      </c>
    </row>
    <row r="29" spans="1:28" ht="15.75" thickBot="1">
      <c r="A29" s="24">
        <v>40908</v>
      </c>
      <c r="B29" s="24" t="s">
        <v>8</v>
      </c>
      <c r="C29" s="46">
        <v>5706682</v>
      </c>
      <c r="D29" s="51">
        <v>5835571</v>
      </c>
      <c r="E29" s="51">
        <f t="shared" si="1"/>
        <v>128889</v>
      </c>
      <c r="F29" s="52">
        <f>E29*100/C29</f>
        <v>2.2585628566652214</v>
      </c>
      <c r="G29" s="52"/>
      <c r="H29" s="65"/>
      <c r="I29" s="79">
        <f t="shared" si="2"/>
        <v>2.2086784652264533</v>
      </c>
      <c r="J29" s="50">
        <v>1669</v>
      </c>
      <c r="K29" s="50">
        <v>5180</v>
      </c>
      <c r="N29" s="1"/>
      <c r="Q29" s="6"/>
      <c r="R29" s="6"/>
      <c r="S29" t="s">
        <v>44</v>
      </c>
      <c r="T29" s="2">
        <v>164024.15</v>
      </c>
      <c r="U29" s="2">
        <v>175336.16</v>
      </c>
      <c r="V29" s="2">
        <v>339360.31</v>
      </c>
      <c r="W29" s="2">
        <v>1108211.42</v>
      </c>
      <c r="X29" t="s">
        <v>44</v>
      </c>
      <c r="Y29" s="2">
        <v>218673.63</v>
      </c>
      <c r="Z29" s="2">
        <v>233754.57</v>
      </c>
      <c r="AA29" s="2">
        <v>452428.2</v>
      </c>
      <c r="AB29" s="2">
        <v>1477444.51</v>
      </c>
    </row>
    <row r="30" spans="1:28" s="3" customFormat="1" ht="16.5" thickBot="1">
      <c r="A30" s="28" t="s">
        <v>69</v>
      </c>
      <c r="B30" s="35"/>
      <c r="C30" s="30">
        <f>SUM(C18:C29)</f>
        <v>39450036</v>
      </c>
      <c r="D30" s="67">
        <f>SUM(D18:D29)</f>
        <v>40324557</v>
      </c>
      <c r="E30" s="67">
        <f>D30-C30</f>
        <v>874521</v>
      </c>
      <c r="F30" s="35"/>
      <c r="G30" s="35"/>
      <c r="H30" s="61"/>
      <c r="I30" s="83">
        <f>E30*100/D30</f>
        <v>2.168705783922189</v>
      </c>
      <c r="J30" s="50">
        <v>5180</v>
      </c>
      <c r="K30" s="30">
        <f>SUM(K18:K29)</f>
        <v>16816</v>
      </c>
      <c r="L30" s="15"/>
      <c r="T30" s="4">
        <v>1659259.1</v>
      </c>
      <c r="U30" s="4">
        <v>1773690.76</v>
      </c>
      <c r="V30" s="4">
        <v>3432949.86</v>
      </c>
      <c r="W30" s="4">
        <v>3432949.86</v>
      </c>
      <c r="Y30" s="4">
        <v>2212086.9700000002</v>
      </c>
      <c r="Z30" s="4">
        <v>2364644.69</v>
      </c>
      <c r="AA30" s="4">
        <v>4576731.66</v>
      </c>
      <c r="AB30" s="4">
        <v>4576731.66</v>
      </c>
    </row>
    <row r="31" spans="1:28" ht="16.5" thickBot="1">
      <c r="A31" s="31">
        <v>40939</v>
      </c>
      <c r="B31" s="32" t="s">
        <v>10</v>
      </c>
      <c r="C31" s="36">
        <v>3812264</v>
      </c>
      <c r="D31" s="68">
        <v>3890982</v>
      </c>
      <c r="E31" s="118">
        <v>78718</v>
      </c>
      <c r="F31" s="63">
        <f t="shared" ref="F31:F42" si="3">E31*100/C31</f>
        <v>2.0648622445874683</v>
      </c>
      <c r="G31" s="63"/>
      <c r="H31" s="64"/>
      <c r="I31" s="84">
        <f t="shared" si="2"/>
        <v>2.0230882589536523</v>
      </c>
      <c r="J31" s="30">
        <f>SUM(J19:J30)</f>
        <v>16816</v>
      </c>
      <c r="K31" s="69">
        <v>756</v>
      </c>
      <c r="O31" s="6"/>
      <c r="Q31" s="6"/>
      <c r="R31" s="6"/>
      <c r="S31" t="s">
        <v>46</v>
      </c>
      <c r="T31" s="2">
        <v>195023.41</v>
      </c>
      <c r="U31" s="2">
        <v>208473.3</v>
      </c>
      <c r="V31" s="2">
        <v>403496.71</v>
      </c>
      <c r="X31" t="s">
        <v>46</v>
      </c>
      <c r="Y31" s="2">
        <v>260000.66</v>
      </c>
      <c r="Z31" s="2">
        <v>277931.74</v>
      </c>
      <c r="AA31" s="2">
        <v>537932.4</v>
      </c>
    </row>
    <row r="32" spans="1:28">
      <c r="A32" s="24">
        <v>40967</v>
      </c>
      <c r="B32" s="26" t="s">
        <v>12</v>
      </c>
      <c r="C32" s="37">
        <v>3413276</v>
      </c>
      <c r="D32" s="68">
        <v>3486551</v>
      </c>
      <c r="E32" s="42">
        <v>73275</v>
      </c>
      <c r="F32" s="63">
        <f t="shared" si="3"/>
        <v>2.1467645745612134</v>
      </c>
      <c r="G32" s="63"/>
      <c r="H32" s="65"/>
      <c r="I32" s="84">
        <f t="shared" si="2"/>
        <v>2.1016471578932876</v>
      </c>
      <c r="J32" s="69">
        <v>756</v>
      </c>
      <c r="K32" s="42">
        <v>2349</v>
      </c>
      <c r="O32" s="6"/>
      <c r="Q32" s="6"/>
      <c r="R32" s="6"/>
      <c r="S32" t="s">
        <v>47</v>
      </c>
      <c r="T32" s="2">
        <v>0</v>
      </c>
      <c r="U32" s="2">
        <v>0</v>
      </c>
      <c r="V32" s="2">
        <v>0</v>
      </c>
      <c r="X32" t="s">
        <v>47</v>
      </c>
      <c r="Y32" s="2">
        <v>0</v>
      </c>
      <c r="Z32" s="2">
        <v>0</v>
      </c>
      <c r="AA32" s="2">
        <v>0</v>
      </c>
    </row>
    <row r="33" spans="1:28">
      <c r="A33" s="24">
        <v>40999</v>
      </c>
      <c r="B33" s="26" t="s">
        <v>14</v>
      </c>
      <c r="C33" s="37">
        <v>3781964</v>
      </c>
      <c r="D33" s="117">
        <v>3852288</v>
      </c>
      <c r="E33" s="118">
        <v>70324</v>
      </c>
      <c r="F33" s="63">
        <f t="shared" si="3"/>
        <v>1.8594571497772057</v>
      </c>
      <c r="G33" s="63"/>
      <c r="H33" s="65"/>
      <c r="I33" s="84">
        <f t="shared" si="2"/>
        <v>1.8255125265816055</v>
      </c>
      <c r="J33" s="42">
        <v>2349</v>
      </c>
      <c r="K33" s="42"/>
      <c r="O33" s="6"/>
      <c r="Q33" s="6"/>
      <c r="R33" s="6"/>
      <c r="S33" t="s">
        <v>48</v>
      </c>
      <c r="T33" s="2">
        <v>0</v>
      </c>
      <c r="U33" s="2">
        <v>0</v>
      </c>
      <c r="V33" s="2">
        <v>0</v>
      </c>
      <c r="W33" s="2">
        <v>403496.71</v>
      </c>
      <c r="X33" t="s">
        <v>48</v>
      </c>
      <c r="Y33" s="2">
        <v>0</v>
      </c>
      <c r="Z33" s="2">
        <v>0</v>
      </c>
      <c r="AA33" s="2">
        <v>0</v>
      </c>
      <c r="AB33" s="2">
        <v>537932.4</v>
      </c>
    </row>
    <row r="34" spans="1:28">
      <c r="A34" s="24">
        <v>41029</v>
      </c>
      <c r="B34" s="26" t="s">
        <v>16</v>
      </c>
      <c r="C34" s="37">
        <v>2777069</v>
      </c>
      <c r="D34" s="70">
        <v>2840750</v>
      </c>
      <c r="E34" s="42">
        <v>63681</v>
      </c>
      <c r="F34" s="63">
        <f t="shared" si="3"/>
        <v>2.2931011076786354</v>
      </c>
      <c r="G34" s="63"/>
      <c r="H34" s="65"/>
      <c r="I34" s="84">
        <f t="shared" si="2"/>
        <v>2.241696735017161</v>
      </c>
      <c r="J34" s="42"/>
      <c r="K34" s="42"/>
      <c r="O34" s="6"/>
      <c r="Q34" s="6"/>
      <c r="R34" s="6"/>
      <c r="S34" t="s">
        <v>49</v>
      </c>
      <c r="T34" s="2">
        <v>0</v>
      </c>
      <c r="U34" s="2">
        <v>0</v>
      </c>
      <c r="V34" s="2">
        <v>0</v>
      </c>
      <c r="X34" t="s">
        <v>49</v>
      </c>
      <c r="Y34" s="2">
        <v>0</v>
      </c>
      <c r="Z34" s="2">
        <v>0</v>
      </c>
      <c r="AA34" s="2">
        <v>0</v>
      </c>
    </row>
    <row r="35" spans="1:28">
      <c r="A35" s="24">
        <v>41060</v>
      </c>
      <c r="B35" s="26" t="s">
        <v>18</v>
      </c>
      <c r="C35" s="37">
        <v>1969050</v>
      </c>
      <c r="D35" s="70">
        <v>2019813</v>
      </c>
      <c r="E35" s="42">
        <v>50763</v>
      </c>
      <c r="F35" s="63">
        <f t="shared" si="3"/>
        <v>2.5780452502475812</v>
      </c>
      <c r="G35" s="63"/>
      <c r="H35" s="65"/>
      <c r="I35" s="84">
        <f t="shared" si="2"/>
        <v>2.5132524644608187</v>
      </c>
      <c r="J35" s="42"/>
      <c r="K35" s="50"/>
      <c r="O35" s="6"/>
      <c r="Q35" s="6"/>
      <c r="R35" s="6"/>
      <c r="S35" t="s">
        <v>50</v>
      </c>
      <c r="T35" s="2">
        <v>0</v>
      </c>
      <c r="U35" s="2">
        <v>0</v>
      </c>
      <c r="V35" s="2">
        <v>0</v>
      </c>
      <c r="X35" t="s">
        <v>50</v>
      </c>
      <c r="Y35" s="2">
        <v>0</v>
      </c>
      <c r="Z35" s="2">
        <v>0</v>
      </c>
      <c r="AA35" s="2">
        <v>0</v>
      </c>
    </row>
    <row r="36" spans="1:28">
      <c r="A36" s="24">
        <v>41090</v>
      </c>
      <c r="B36" s="24" t="s">
        <v>20</v>
      </c>
      <c r="C36" s="37">
        <v>2304508</v>
      </c>
      <c r="D36" s="70">
        <v>2361986</v>
      </c>
      <c r="E36" s="42">
        <v>57478</v>
      </c>
      <c r="F36" s="63">
        <f t="shared" si="3"/>
        <v>2.494154934589075</v>
      </c>
      <c r="G36" s="63"/>
      <c r="H36" s="65"/>
      <c r="I36" s="84">
        <f t="shared" si="2"/>
        <v>2.433460655566968</v>
      </c>
      <c r="J36" s="50"/>
      <c r="K36" s="50"/>
      <c r="O36" s="6"/>
      <c r="Q36" s="6"/>
      <c r="R36" s="6"/>
      <c r="S36" t="s">
        <v>51</v>
      </c>
      <c r="T36" s="2">
        <v>0</v>
      </c>
      <c r="U36" s="2">
        <v>0</v>
      </c>
      <c r="V36" s="2">
        <v>0</v>
      </c>
      <c r="W36" s="2">
        <v>0</v>
      </c>
      <c r="X36" t="s">
        <v>51</v>
      </c>
      <c r="Y36" s="2">
        <v>0</v>
      </c>
      <c r="Z36" s="2">
        <v>0</v>
      </c>
      <c r="AA36" s="2">
        <v>0</v>
      </c>
      <c r="AB36" s="2">
        <v>0</v>
      </c>
    </row>
    <row r="37" spans="1:28">
      <c r="A37" s="24">
        <v>41121</v>
      </c>
      <c r="B37" s="24" t="s">
        <v>22</v>
      </c>
      <c r="C37" s="37">
        <v>1977281</v>
      </c>
      <c r="D37" s="70">
        <v>2027261</v>
      </c>
      <c r="E37" s="42">
        <v>49980</v>
      </c>
      <c r="F37" s="63">
        <f t="shared" si="3"/>
        <v>2.5277135622099238</v>
      </c>
      <c r="G37" s="63"/>
      <c r="H37" s="65"/>
      <c r="I37" s="84">
        <f t="shared" si="2"/>
        <v>2.4653954276237742</v>
      </c>
      <c r="J37" s="50"/>
      <c r="K37" s="50"/>
      <c r="O37" s="6"/>
      <c r="Q37" s="6"/>
      <c r="R37" s="6"/>
      <c r="S37" t="s">
        <v>52</v>
      </c>
      <c r="T37" s="2">
        <v>0</v>
      </c>
      <c r="U37" s="2">
        <v>0</v>
      </c>
      <c r="V37" s="2">
        <v>0</v>
      </c>
      <c r="X37" t="s">
        <v>52</v>
      </c>
      <c r="Y37" s="2">
        <v>0</v>
      </c>
      <c r="Z37" s="2">
        <v>0</v>
      </c>
      <c r="AA37" s="2">
        <v>0</v>
      </c>
    </row>
    <row r="38" spans="1:28">
      <c r="A38" s="24">
        <v>41152</v>
      </c>
      <c r="B38" s="24" t="s">
        <v>24</v>
      </c>
      <c r="C38" s="37">
        <v>2365371</v>
      </c>
      <c r="D38" s="70">
        <v>2412847</v>
      </c>
      <c r="E38" s="42">
        <v>47476</v>
      </c>
      <c r="F38" s="63">
        <f t="shared" si="3"/>
        <v>2.0071270003733028</v>
      </c>
      <c r="G38" s="63"/>
      <c r="H38" s="65"/>
      <c r="I38" s="84">
        <f t="shared" si="2"/>
        <v>1.9676340853771499</v>
      </c>
      <c r="J38" s="50"/>
      <c r="K38" s="50"/>
      <c r="O38" s="6"/>
      <c r="Q38" s="6"/>
      <c r="R38" s="6"/>
      <c r="S38" t="s">
        <v>53</v>
      </c>
      <c r="T38" s="2">
        <v>0</v>
      </c>
      <c r="U38" s="2">
        <v>0</v>
      </c>
      <c r="V38" s="2">
        <v>0</v>
      </c>
      <c r="X38" t="s">
        <v>53</v>
      </c>
      <c r="Y38" s="2">
        <v>0</v>
      </c>
      <c r="Z38" s="2">
        <v>0</v>
      </c>
      <c r="AA38" s="2">
        <v>0</v>
      </c>
    </row>
    <row r="39" spans="1:28">
      <c r="A39" s="24">
        <v>41182</v>
      </c>
      <c r="B39" s="24" t="s">
        <v>26</v>
      </c>
      <c r="C39" s="37">
        <v>3236650</v>
      </c>
      <c r="D39" s="70">
        <v>3313979</v>
      </c>
      <c r="E39" s="42">
        <v>77329</v>
      </c>
      <c r="F39" s="63">
        <f t="shared" si="3"/>
        <v>2.3891678123986222</v>
      </c>
      <c r="G39" s="63"/>
      <c r="H39" s="65"/>
      <c r="I39" s="84">
        <f t="shared" si="2"/>
        <v>2.3334185279991213</v>
      </c>
      <c r="J39" s="50"/>
      <c r="K39" s="50"/>
      <c r="O39" s="6"/>
      <c r="Q39" s="6"/>
      <c r="R39" s="6"/>
      <c r="S39" t="s">
        <v>54</v>
      </c>
      <c r="T39" s="2">
        <v>0</v>
      </c>
      <c r="U39" s="2">
        <v>0</v>
      </c>
      <c r="V39" s="2">
        <v>0</v>
      </c>
      <c r="W39" s="2">
        <v>0</v>
      </c>
      <c r="X39" t="s">
        <v>54</v>
      </c>
      <c r="Y39" s="2">
        <v>0</v>
      </c>
      <c r="Z39" s="2">
        <v>0</v>
      </c>
      <c r="AA39" s="2">
        <v>0</v>
      </c>
      <c r="AB39" s="2">
        <v>0</v>
      </c>
    </row>
    <row r="40" spans="1:28">
      <c r="A40" s="24">
        <v>41213</v>
      </c>
      <c r="B40" s="24" t="s">
        <v>28</v>
      </c>
      <c r="C40" s="37"/>
      <c r="D40" s="70"/>
      <c r="E40" s="70"/>
      <c r="F40" s="63" t="e">
        <f t="shared" si="3"/>
        <v>#DIV/0!</v>
      </c>
      <c r="G40" s="63"/>
      <c r="H40" s="65"/>
      <c r="I40" s="76"/>
      <c r="J40" s="50"/>
      <c r="K40" s="50"/>
      <c r="O40" s="6"/>
      <c r="Q40" s="6"/>
      <c r="R40" s="6"/>
      <c r="S40" t="s">
        <v>55</v>
      </c>
      <c r="T40" s="2">
        <v>0</v>
      </c>
      <c r="U40" s="2">
        <v>0</v>
      </c>
      <c r="V40" s="2">
        <v>0</v>
      </c>
      <c r="X40" t="s">
        <v>55</v>
      </c>
      <c r="Y40" s="2">
        <v>0</v>
      </c>
      <c r="Z40" s="2">
        <v>0</v>
      </c>
      <c r="AA40" s="2">
        <v>0</v>
      </c>
    </row>
    <row r="41" spans="1:28">
      <c r="A41" s="34">
        <v>41243</v>
      </c>
      <c r="B41" s="24" t="s">
        <v>7</v>
      </c>
      <c r="C41" s="37"/>
      <c r="D41" s="70"/>
      <c r="E41" s="70"/>
      <c r="F41" s="63" t="e">
        <f t="shared" si="3"/>
        <v>#DIV/0!</v>
      </c>
      <c r="G41" s="63"/>
      <c r="H41" s="65"/>
      <c r="I41" s="76"/>
      <c r="J41" s="50"/>
      <c r="K41" s="50"/>
      <c r="O41" s="6"/>
      <c r="Q41" s="6"/>
      <c r="R41" s="6"/>
      <c r="S41" t="s">
        <v>56</v>
      </c>
      <c r="T41" s="2">
        <v>0</v>
      </c>
      <c r="U41" s="2">
        <v>0</v>
      </c>
      <c r="V41" s="2">
        <v>0</v>
      </c>
      <c r="X41" t="s">
        <v>56</v>
      </c>
      <c r="Y41" s="2">
        <v>0</v>
      </c>
      <c r="Z41" s="2">
        <v>0</v>
      </c>
      <c r="AA41" s="2">
        <v>0</v>
      </c>
    </row>
    <row r="42" spans="1:28" ht="15.75" thickBot="1">
      <c r="A42" s="27">
        <v>41274</v>
      </c>
      <c r="B42" s="27" t="s">
        <v>8</v>
      </c>
      <c r="C42" s="38"/>
      <c r="D42" s="71"/>
      <c r="E42" s="71"/>
      <c r="F42" s="72" t="e">
        <f t="shared" si="3"/>
        <v>#DIV/0!</v>
      </c>
      <c r="G42" s="72"/>
      <c r="H42" s="65"/>
      <c r="I42" s="76"/>
      <c r="J42" s="50"/>
      <c r="K42" s="59"/>
      <c r="O42" s="6"/>
      <c r="Q42" s="6"/>
      <c r="R42" s="6"/>
      <c r="S42" t="s">
        <v>57</v>
      </c>
      <c r="T42" s="2">
        <v>0</v>
      </c>
      <c r="U42" s="2">
        <v>0</v>
      </c>
      <c r="V42" s="2">
        <v>0</v>
      </c>
      <c r="W42" s="2">
        <v>0</v>
      </c>
      <c r="X42" t="s">
        <v>57</v>
      </c>
      <c r="Y42" s="2">
        <v>0</v>
      </c>
      <c r="Z42" s="2">
        <v>0</v>
      </c>
      <c r="AA42" s="2">
        <v>0</v>
      </c>
      <c r="AB42" s="2">
        <v>0</v>
      </c>
    </row>
    <row r="43" spans="1:28" ht="16.5" thickBot="1">
      <c r="A43" s="39" t="s">
        <v>71</v>
      </c>
      <c r="B43" s="40"/>
      <c r="C43" s="116">
        <f>SUM(C31:C42)</f>
        <v>25637433</v>
      </c>
      <c r="D43" s="30">
        <f>SUM(D31:D42)</f>
        <v>26206457</v>
      </c>
      <c r="E43" s="30">
        <f t="shared" si="1"/>
        <v>569024</v>
      </c>
      <c r="F43" s="40"/>
      <c r="G43" s="40"/>
      <c r="H43" s="40"/>
      <c r="I43" s="86">
        <v>2.21</v>
      </c>
      <c r="J43" s="59"/>
      <c r="K43" s="73"/>
      <c r="L43" s="15"/>
      <c r="M43" s="3"/>
      <c r="N43" s="3"/>
      <c r="O43" s="3"/>
      <c r="P43" s="3"/>
      <c r="Q43" s="3"/>
      <c r="R43" s="3"/>
      <c r="T43" s="2">
        <v>195023.41</v>
      </c>
      <c r="U43" s="2">
        <v>208473.3</v>
      </c>
      <c r="V43" s="2">
        <v>403496.71</v>
      </c>
      <c r="W43" s="2">
        <v>403496.71</v>
      </c>
      <c r="Y43" s="2">
        <v>260000.66</v>
      </c>
      <c r="Z43" s="2">
        <v>277931.74</v>
      </c>
      <c r="AA43" s="2">
        <v>537932.4</v>
      </c>
      <c r="AB43" s="2">
        <v>537932.4</v>
      </c>
    </row>
    <row r="44" spans="1:28" ht="15.75" thickBot="1">
      <c r="J44" s="73"/>
    </row>
    <row r="46" spans="1:28">
      <c r="N46" s="119">
        <f>SUM(I31:I39)/9</f>
        <v>2.2116784266081715</v>
      </c>
    </row>
  </sheetData>
  <mergeCells count="3">
    <mergeCell ref="C13:C14"/>
    <mergeCell ref="E13:E14"/>
    <mergeCell ref="I13:I14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zoomScale="86" zoomScaleNormal="86" workbookViewId="0">
      <selection activeCell="E25" sqref="E25"/>
    </sheetView>
  </sheetViews>
  <sheetFormatPr defaultColWidth="9.140625" defaultRowHeight="15.75"/>
  <cols>
    <col min="1" max="1" width="53.7109375" style="9" bestFit="1" customWidth="1"/>
    <col min="2" max="3" width="13.28515625" style="9" bestFit="1" customWidth="1"/>
    <col min="4" max="4" width="14.28515625" style="9" customWidth="1"/>
    <col min="5" max="16384" width="9.140625" style="9"/>
  </cols>
  <sheetData>
    <row r="1" spans="1:4">
      <c r="A1" s="111" t="s">
        <v>77</v>
      </c>
      <c r="B1" s="111"/>
      <c r="C1" s="111"/>
      <c r="D1" s="111"/>
    </row>
    <row r="2" spans="1:4">
      <c r="A2" s="111"/>
      <c r="B2" s="111"/>
      <c r="C2" s="111"/>
      <c r="D2" s="111"/>
    </row>
    <row r="3" spans="1:4" s="12" customFormat="1">
      <c r="A3" s="94"/>
      <c r="B3" s="93">
        <v>2010</v>
      </c>
      <c r="C3" s="93">
        <v>2011</v>
      </c>
      <c r="D3" s="93">
        <v>2012</v>
      </c>
    </row>
    <row r="4" spans="1:4">
      <c r="A4" s="88" t="s">
        <v>63</v>
      </c>
      <c r="B4" s="89"/>
      <c r="C4" s="89"/>
      <c r="D4" s="89"/>
    </row>
    <row r="5" spans="1:4">
      <c r="A5" s="88" t="s">
        <v>58</v>
      </c>
      <c r="B5" s="89">
        <v>0.65400000000000003</v>
      </c>
      <c r="C5" s="89">
        <v>0.65400000000000003</v>
      </c>
      <c r="D5" s="89">
        <v>0.65400000000000003</v>
      </c>
    </row>
    <row r="6" spans="1:4">
      <c r="A6" s="88"/>
      <c r="B6" s="89"/>
      <c r="C6" s="89"/>
      <c r="D6" s="89"/>
    </row>
    <row r="7" spans="1:4">
      <c r="A7" s="88" t="s">
        <v>64</v>
      </c>
      <c r="B7" s="89"/>
      <c r="C7" s="89"/>
      <c r="D7" s="89"/>
    </row>
    <row r="8" spans="1:4">
      <c r="A8" s="88" t="s">
        <v>78</v>
      </c>
      <c r="B8" s="90">
        <v>10666503</v>
      </c>
      <c r="C8" s="90">
        <v>39433220</v>
      </c>
      <c r="D8" s="89">
        <v>25626685</v>
      </c>
    </row>
    <row r="9" spans="1:4">
      <c r="A9" s="88"/>
      <c r="B9" s="90"/>
      <c r="C9" s="90"/>
      <c r="D9" s="89"/>
    </row>
    <row r="10" spans="1:4">
      <c r="A10" s="88"/>
      <c r="B10" s="91"/>
      <c r="C10" s="89"/>
      <c r="D10" s="89"/>
    </row>
    <row r="11" spans="1:4">
      <c r="A11" s="88" t="s">
        <v>79</v>
      </c>
      <c r="B11" s="92">
        <v>6975.893</v>
      </c>
      <c r="C11" s="92">
        <f>(C8/1000)*C5</f>
        <v>25789.32588</v>
      </c>
      <c r="D11" s="120" t="s">
        <v>85</v>
      </c>
    </row>
    <row r="12" spans="1:4">
      <c r="A12" s="88"/>
      <c r="B12" s="92"/>
      <c r="C12" s="92"/>
      <c r="D12" s="89"/>
    </row>
    <row r="13" spans="1:4">
      <c r="A13" s="88"/>
      <c r="B13" s="91"/>
      <c r="C13" s="89"/>
      <c r="D13" s="89"/>
    </row>
    <row r="14" spans="1:4">
      <c r="A14" s="94" t="s">
        <v>80</v>
      </c>
      <c r="B14" s="95">
        <f>ROUND((B11+B12),0)</f>
        <v>6976</v>
      </c>
      <c r="C14" s="95">
        <f>ROUND((C11+C12),0)</f>
        <v>25789</v>
      </c>
      <c r="D14" s="89">
        <v>16760</v>
      </c>
    </row>
    <row r="15" spans="1:4">
      <c r="A15" s="94" t="s">
        <v>81</v>
      </c>
      <c r="B15" s="95">
        <v>6976</v>
      </c>
      <c r="C15" s="95">
        <f>ROUND((C14+B15),0)</f>
        <v>32765</v>
      </c>
      <c r="D15" s="89" t="s">
        <v>84</v>
      </c>
    </row>
  </sheetData>
  <mergeCells count="1">
    <mergeCell ref="A1:D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E35" sqref="E35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4" ht="18.75">
      <c r="A1" s="11" t="s">
        <v>74</v>
      </c>
    </row>
    <row r="2" spans="1:4" ht="15.75" thickBot="1"/>
    <row r="3" spans="1:4" ht="32.25" thickBot="1">
      <c r="A3" s="10"/>
      <c r="B3" s="96" t="s">
        <v>82</v>
      </c>
      <c r="C3" s="96" t="s">
        <v>83</v>
      </c>
      <c r="D3" s="96" t="s">
        <v>67</v>
      </c>
    </row>
    <row r="4" spans="1:4" ht="16.5" thickBot="1">
      <c r="A4" s="10" t="s">
        <v>10</v>
      </c>
      <c r="B4" s="97">
        <v>0</v>
      </c>
      <c r="C4" s="97">
        <f>'Monthly data'!O18</f>
        <v>0</v>
      </c>
      <c r="D4" s="97">
        <f>B4-C4</f>
        <v>0</v>
      </c>
    </row>
    <row r="5" spans="1:4" ht="16.5" thickBot="1">
      <c r="A5" s="10" t="s">
        <v>12</v>
      </c>
      <c r="B5" s="97">
        <v>0</v>
      </c>
      <c r="C5" s="97">
        <f>'Monthly data'!O19</f>
        <v>0</v>
      </c>
      <c r="D5" s="97">
        <f t="shared" ref="D5:D15" si="0">B5-C5</f>
        <v>0</v>
      </c>
    </row>
    <row r="6" spans="1:4" ht="16.5" thickBot="1">
      <c r="A6" s="10" t="s">
        <v>14</v>
      </c>
      <c r="B6" s="97">
        <v>0</v>
      </c>
      <c r="C6" s="97">
        <f>'Monthly data'!O20</f>
        <v>0</v>
      </c>
      <c r="D6" s="97">
        <f t="shared" si="0"/>
        <v>0</v>
      </c>
    </row>
    <row r="7" spans="1:4" ht="16.5" thickBot="1">
      <c r="A7" s="10" t="s">
        <v>16</v>
      </c>
      <c r="B7" s="97">
        <v>0</v>
      </c>
      <c r="C7" s="97">
        <f>'Monthly data'!O21</f>
        <v>0</v>
      </c>
      <c r="D7" s="97">
        <f t="shared" si="0"/>
        <v>0</v>
      </c>
    </row>
    <row r="8" spans="1:4" ht="16.5" thickBot="1">
      <c r="A8" s="10" t="s">
        <v>18</v>
      </c>
      <c r="B8" s="97">
        <v>0</v>
      </c>
      <c r="C8" s="97">
        <f>'Monthly data'!O22</f>
        <v>0</v>
      </c>
      <c r="D8" s="97">
        <f t="shared" si="0"/>
        <v>0</v>
      </c>
    </row>
    <row r="9" spans="1:4" ht="16.5" thickBot="1">
      <c r="A9" s="10" t="s">
        <v>20</v>
      </c>
      <c r="B9" s="97">
        <v>0</v>
      </c>
      <c r="C9" s="98">
        <v>26417</v>
      </c>
      <c r="D9" s="97">
        <f t="shared" si="0"/>
        <v>-26417</v>
      </c>
    </row>
    <row r="10" spans="1:4" ht="16.5" thickBot="1">
      <c r="A10" s="10" t="s">
        <v>22</v>
      </c>
      <c r="B10" s="97">
        <v>0</v>
      </c>
      <c r="C10" s="98">
        <v>7333</v>
      </c>
      <c r="D10" s="97">
        <f t="shared" si="0"/>
        <v>-7333</v>
      </c>
    </row>
    <row r="11" spans="1:4" ht="16.5" thickBot="1">
      <c r="A11" s="10" t="s">
        <v>24</v>
      </c>
      <c r="B11" s="97">
        <v>0</v>
      </c>
      <c r="C11" s="98">
        <v>6099</v>
      </c>
      <c r="D11" s="97">
        <f t="shared" si="0"/>
        <v>-6099</v>
      </c>
    </row>
    <row r="12" spans="1:4" ht="16.5" thickBot="1">
      <c r="A12" s="10" t="s">
        <v>26</v>
      </c>
      <c r="B12" s="112">
        <v>4757573</v>
      </c>
      <c r="C12" s="100">
        <v>543</v>
      </c>
      <c r="D12" s="114">
        <f>B12-C12-C13</f>
        <v>4755740</v>
      </c>
    </row>
    <row r="13" spans="1:4" ht="16.5" thickBot="1">
      <c r="A13" s="10" t="s">
        <v>28</v>
      </c>
      <c r="B13" s="113"/>
      <c r="C13" s="98">
        <v>1290</v>
      </c>
      <c r="D13" s="115"/>
    </row>
    <row r="14" spans="1:4" ht="16.5" thickBot="1">
      <c r="A14" s="10" t="s">
        <v>7</v>
      </c>
      <c r="B14" s="99">
        <v>2906987</v>
      </c>
      <c r="C14" s="98">
        <v>335</v>
      </c>
      <c r="D14" s="97">
        <f t="shared" si="0"/>
        <v>2906652</v>
      </c>
    </row>
    <row r="15" spans="1:4" ht="16.5" thickBot="1">
      <c r="A15" s="10" t="s">
        <v>8</v>
      </c>
      <c r="B15" s="101">
        <v>3050175</v>
      </c>
      <c r="C15" s="98">
        <v>6215</v>
      </c>
      <c r="D15" s="97">
        <f t="shared" si="0"/>
        <v>3043960</v>
      </c>
    </row>
    <row r="16" spans="1:4" ht="16.5" thickBot="1">
      <c r="A16" s="21" t="s">
        <v>68</v>
      </c>
      <c r="B16" s="102">
        <f>SUM(B4:B15)</f>
        <v>10714735</v>
      </c>
      <c r="C16" s="102">
        <f>SUM(C4:C15)</f>
        <v>48232</v>
      </c>
      <c r="D16" s="102">
        <f>SUM(D4:D15)</f>
        <v>10666503</v>
      </c>
    </row>
    <row r="17" spans="1:4" ht="18.75">
      <c r="A17" s="8"/>
      <c r="B17" s="8"/>
      <c r="C17" s="8"/>
      <c r="D17" s="8"/>
    </row>
    <row r="18" spans="1:4" ht="18.75">
      <c r="A18" s="8"/>
      <c r="B18" s="8"/>
      <c r="C18" s="8"/>
      <c r="D18" s="8"/>
    </row>
  </sheetData>
  <mergeCells count="2">
    <mergeCell ref="B12:B13"/>
    <mergeCell ref="D12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topLeftCell="A7" workbookViewId="0">
      <selection activeCell="D24" sqref="D24"/>
    </sheetView>
  </sheetViews>
  <sheetFormatPr defaultColWidth="9.140625" defaultRowHeight="15.75"/>
  <cols>
    <col min="1" max="1" width="15.5703125" style="9" customWidth="1"/>
    <col min="2" max="2" width="23" style="9" bestFit="1" customWidth="1"/>
    <col min="3" max="3" width="19.5703125" style="9" bestFit="1" customWidth="1"/>
    <col min="4" max="4" width="29.140625" style="9" customWidth="1"/>
    <col min="5" max="16384" width="9.140625" style="9"/>
  </cols>
  <sheetData>
    <row r="1" spans="1:4" ht="18.75">
      <c r="A1" s="11" t="s">
        <v>75</v>
      </c>
    </row>
    <row r="2" spans="1:4" ht="16.5" thickBot="1"/>
    <row r="3" spans="1:4" ht="32.25" thickBot="1">
      <c r="A3" s="7"/>
      <c r="B3" s="103" t="s">
        <v>65</v>
      </c>
      <c r="C3" s="103" t="s">
        <v>66</v>
      </c>
      <c r="D3" s="103" t="s">
        <v>67</v>
      </c>
    </row>
    <row r="4" spans="1:4" ht="16.5" thickBot="1">
      <c r="A4" s="7" t="s">
        <v>10</v>
      </c>
      <c r="B4" s="99">
        <v>3546434</v>
      </c>
      <c r="C4" s="98">
        <v>613</v>
      </c>
      <c r="D4" s="104">
        <f>B4-C4</f>
        <v>3545821</v>
      </c>
    </row>
    <row r="5" spans="1:4" ht="16.5" thickBot="1">
      <c r="A5" s="7" t="s">
        <v>12</v>
      </c>
      <c r="B5" s="99">
        <v>4039803</v>
      </c>
      <c r="C5" s="99">
        <v>1169</v>
      </c>
      <c r="D5" s="104">
        <f t="shared" ref="D5:D15" si="0">B5-C5</f>
        <v>4038634</v>
      </c>
    </row>
    <row r="6" spans="1:4" ht="16.5" thickBot="1">
      <c r="A6" s="7" t="s">
        <v>14</v>
      </c>
      <c r="B6" s="99">
        <v>4107729</v>
      </c>
      <c r="C6" s="99">
        <v>1378</v>
      </c>
      <c r="D6" s="104">
        <f t="shared" si="0"/>
        <v>4106351</v>
      </c>
    </row>
    <row r="7" spans="1:4" ht="16.5" thickBot="1">
      <c r="A7" s="7" t="s">
        <v>16</v>
      </c>
      <c r="B7" s="99">
        <v>2545036</v>
      </c>
      <c r="C7" s="99">
        <v>1343</v>
      </c>
      <c r="D7" s="104">
        <f t="shared" si="0"/>
        <v>2543693</v>
      </c>
    </row>
    <row r="8" spans="1:4" ht="16.5" thickBot="1">
      <c r="A8" s="7" t="s">
        <v>18</v>
      </c>
      <c r="B8" s="99">
        <v>2531461</v>
      </c>
      <c r="C8" s="98">
        <v>960</v>
      </c>
      <c r="D8" s="104">
        <f t="shared" si="0"/>
        <v>2530501</v>
      </c>
    </row>
    <row r="9" spans="1:4" ht="16.5" thickBot="1">
      <c r="A9" s="7" t="s">
        <v>20</v>
      </c>
      <c r="B9" s="99">
        <v>2376698</v>
      </c>
      <c r="C9" s="98">
        <v>418</v>
      </c>
      <c r="D9" s="104">
        <f t="shared" si="0"/>
        <v>2376280</v>
      </c>
    </row>
    <row r="10" spans="1:4" ht="16.5" thickBot="1">
      <c r="A10" s="7" t="s">
        <v>22</v>
      </c>
      <c r="B10" s="100">
        <v>1615412</v>
      </c>
      <c r="C10" s="98">
        <v>1481</v>
      </c>
      <c r="D10" s="104">
        <f t="shared" si="0"/>
        <v>1613931</v>
      </c>
    </row>
    <row r="11" spans="1:4" ht="16.5" thickBot="1">
      <c r="A11" s="7" t="s">
        <v>24</v>
      </c>
      <c r="B11" s="99">
        <v>2809732</v>
      </c>
      <c r="C11" s="98">
        <v>1144</v>
      </c>
      <c r="D11" s="104">
        <f t="shared" si="0"/>
        <v>2808588</v>
      </c>
    </row>
    <row r="12" spans="1:4" ht="16.5" thickBot="1">
      <c r="A12" s="7" t="s">
        <v>26</v>
      </c>
      <c r="B12" s="99">
        <v>3172221</v>
      </c>
      <c r="C12" s="98">
        <v>647</v>
      </c>
      <c r="D12" s="104">
        <f t="shared" si="0"/>
        <v>3171574</v>
      </c>
    </row>
    <row r="13" spans="1:4" ht="16.5" thickBot="1">
      <c r="A13" s="7" t="s">
        <v>28</v>
      </c>
      <c r="B13" s="99">
        <v>3981342</v>
      </c>
      <c r="C13" s="98">
        <v>814</v>
      </c>
      <c r="D13" s="104">
        <f t="shared" si="0"/>
        <v>3980528</v>
      </c>
    </row>
    <row r="14" spans="1:4" ht="16.5" thickBot="1">
      <c r="A14" s="7" t="s">
        <v>7</v>
      </c>
      <c r="B14" s="99">
        <v>3017486</v>
      </c>
      <c r="C14" s="98">
        <v>1669</v>
      </c>
      <c r="D14" s="104">
        <f t="shared" si="0"/>
        <v>3015817</v>
      </c>
    </row>
    <row r="15" spans="1:4" ht="16.5" thickBot="1">
      <c r="A15" s="7" t="s">
        <v>8</v>
      </c>
      <c r="B15" s="99">
        <v>5706682</v>
      </c>
      <c r="C15" s="98">
        <v>5180</v>
      </c>
      <c r="D15" s="104">
        <f t="shared" si="0"/>
        <v>5701502</v>
      </c>
    </row>
    <row r="16" spans="1:4" ht="16.5" thickBot="1">
      <c r="A16" s="105" t="s">
        <v>68</v>
      </c>
      <c r="B16" s="106">
        <f>SUM(B4:B15)</f>
        <v>39450036</v>
      </c>
      <c r="C16" s="106">
        <f t="shared" ref="C16:D16" si="1">SUM(C4:C15)</f>
        <v>16816</v>
      </c>
      <c r="D16" s="106">
        <f t="shared" si="1"/>
        <v>39433220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1" sqref="G21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10" ht="18.75">
      <c r="A1" s="11" t="s">
        <v>76</v>
      </c>
    </row>
    <row r="2" spans="1:10" ht="15.75" thickBot="1"/>
    <row r="3" spans="1:10" ht="32.25" thickBot="1">
      <c r="A3" s="10"/>
      <c r="B3" s="123" t="s">
        <v>65</v>
      </c>
      <c r="C3" s="123" t="s">
        <v>66</v>
      </c>
      <c r="D3" s="123" t="s">
        <v>67</v>
      </c>
      <c r="F3" s="18"/>
      <c r="G3" s="18"/>
      <c r="H3" s="18"/>
      <c r="I3" s="18"/>
      <c r="J3" s="18"/>
    </row>
    <row r="4" spans="1:10" ht="16.5" thickBot="1">
      <c r="A4" s="10" t="s">
        <v>10</v>
      </c>
      <c r="B4" s="125">
        <v>3812264</v>
      </c>
      <c r="C4" s="126">
        <v>756</v>
      </c>
      <c r="D4" s="127">
        <f>B4-C4</f>
        <v>3811508</v>
      </c>
      <c r="F4" s="19"/>
      <c r="G4" s="17"/>
      <c r="H4" s="18"/>
      <c r="I4" s="18"/>
      <c r="J4" s="18"/>
    </row>
    <row r="5" spans="1:10" ht="16.5" thickBot="1">
      <c r="A5" s="10" t="s">
        <v>12</v>
      </c>
      <c r="B5" s="128">
        <v>3413276</v>
      </c>
      <c r="C5" s="121">
        <v>2349</v>
      </c>
      <c r="D5" s="129">
        <f>B5-C5</f>
        <v>3410927</v>
      </c>
      <c r="F5" s="19"/>
      <c r="G5" s="17"/>
      <c r="H5" s="18"/>
      <c r="I5" s="18"/>
      <c r="J5" s="18"/>
    </row>
    <row r="6" spans="1:10" ht="16.5" thickBot="1">
      <c r="A6" s="10" t="s">
        <v>14</v>
      </c>
      <c r="B6" s="128">
        <v>3781964</v>
      </c>
      <c r="C6" s="121">
        <v>657</v>
      </c>
      <c r="D6" s="129">
        <f>B6-C6</f>
        <v>3781307</v>
      </c>
      <c r="F6" s="20"/>
      <c r="G6" s="17"/>
      <c r="H6" s="18"/>
      <c r="I6" s="18"/>
      <c r="J6" s="18"/>
    </row>
    <row r="7" spans="1:10" ht="16.5" thickBot="1">
      <c r="A7" s="10" t="s">
        <v>16</v>
      </c>
      <c r="B7" s="128">
        <v>2777069</v>
      </c>
      <c r="C7" s="121">
        <v>974</v>
      </c>
      <c r="D7" s="129">
        <f t="shared" ref="D7:D12" si="0">B7-C7</f>
        <v>2776095</v>
      </c>
      <c r="F7" s="20"/>
      <c r="G7" s="19"/>
      <c r="H7" s="18"/>
      <c r="I7" s="18"/>
      <c r="J7" s="18"/>
    </row>
    <row r="8" spans="1:10" ht="16.5" thickBot="1">
      <c r="A8" s="10" t="s">
        <v>18</v>
      </c>
      <c r="B8" s="128">
        <v>1969050</v>
      </c>
      <c r="C8" s="122">
        <v>618</v>
      </c>
      <c r="D8" s="129">
        <f t="shared" si="0"/>
        <v>1968432</v>
      </c>
      <c r="F8" s="19"/>
      <c r="G8" s="19"/>
      <c r="H8" s="18"/>
      <c r="I8" s="18"/>
      <c r="J8" s="18"/>
    </row>
    <row r="9" spans="1:10" ht="16.5" thickBot="1">
      <c r="A9" s="10" t="s">
        <v>20</v>
      </c>
      <c r="B9" s="128">
        <v>2304508</v>
      </c>
      <c r="C9" s="122">
        <v>1683</v>
      </c>
      <c r="D9" s="129">
        <f t="shared" si="0"/>
        <v>2302825</v>
      </c>
      <c r="F9" s="19"/>
      <c r="G9" s="19"/>
      <c r="H9" s="18"/>
      <c r="I9" s="18"/>
      <c r="J9" s="18"/>
    </row>
    <row r="10" spans="1:10" ht="16.5" thickBot="1">
      <c r="A10" s="10" t="s">
        <v>22</v>
      </c>
      <c r="B10" s="128">
        <v>1977281</v>
      </c>
      <c r="C10" s="122">
        <v>1909</v>
      </c>
      <c r="D10" s="129">
        <f t="shared" si="0"/>
        <v>1975372</v>
      </c>
      <c r="F10" s="19"/>
      <c r="G10" s="19"/>
      <c r="H10" s="18"/>
      <c r="I10" s="18"/>
      <c r="J10" s="18"/>
    </row>
    <row r="11" spans="1:10" ht="16.5" thickBot="1">
      <c r="A11" s="10" t="s">
        <v>24</v>
      </c>
      <c r="B11" s="128">
        <v>2365371</v>
      </c>
      <c r="C11" s="122">
        <v>1554</v>
      </c>
      <c r="D11" s="129">
        <f t="shared" si="0"/>
        <v>2363817</v>
      </c>
      <c r="F11" s="19"/>
      <c r="G11" s="19"/>
      <c r="H11" s="18"/>
      <c r="I11" s="18"/>
      <c r="J11" s="18"/>
    </row>
    <row r="12" spans="1:10" ht="16.5" thickBot="1">
      <c r="A12" s="10" t="s">
        <v>26</v>
      </c>
      <c r="B12" s="128">
        <v>3236650</v>
      </c>
      <c r="C12" s="122">
        <v>248</v>
      </c>
      <c r="D12" s="129">
        <f t="shared" si="0"/>
        <v>3236402</v>
      </c>
      <c r="F12" s="19"/>
      <c r="G12" s="19"/>
      <c r="H12" s="18"/>
      <c r="I12" s="18"/>
      <c r="J12" s="18"/>
    </row>
    <row r="13" spans="1:10" ht="16.5" thickBot="1">
      <c r="A13" s="10" t="s">
        <v>28</v>
      </c>
      <c r="B13" s="128"/>
      <c r="C13" s="97"/>
      <c r="D13" s="124"/>
      <c r="F13" s="19"/>
      <c r="G13" s="19"/>
      <c r="H13" s="18"/>
      <c r="I13" s="18"/>
      <c r="J13" s="18"/>
    </row>
    <row r="14" spans="1:10" ht="16.5" thickBot="1">
      <c r="A14" s="10" t="s">
        <v>7</v>
      </c>
      <c r="B14" s="128"/>
      <c r="C14" s="97"/>
      <c r="D14" s="97"/>
      <c r="F14" s="20"/>
      <c r="G14" s="20"/>
      <c r="H14" s="18"/>
      <c r="I14" s="18"/>
      <c r="J14" s="18"/>
    </row>
    <row r="15" spans="1:10" ht="16.5" thickBot="1">
      <c r="A15" s="10" t="s">
        <v>8</v>
      </c>
      <c r="B15" s="130"/>
      <c r="C15" s="97"/>
      <c r="D15" s="97"/>
      <c r="F15" s="22"/>
      <c r="G15" s="20"/>
      <c r="H15" s="18"/>
      <c r="I15" s="18"/>
      <c r="J15" s="18"/>
    </row>
    <row r="16" spans="1:10" ht="16.5" thickBot="1">
      <c r="A16" s="21" t="s">
        <v>86</v>
      </c>
      <c r="B16" s="102">
        <f>SUM(B4:B15)</f>
        <v>25637433</v>
      </c>
      <c r="C16" s="102">
        <f t="shared" ref="C16:D16" si="1">SUM(C4:C15)</f>
        <v>10748</v>
      </c>
      <c r="D16" s="102">
        <f t="shared" si="1"/>
        <v>25626685</v>
      </c>
      <c r="F16" s="18"/>
      <c r="G16" s="18"/>
      <c r="H16" s="18"/>
      <c r="I16" s="18"/>
      <c r="J16" s="18"/>
    </row>
    <row r="17" spans="1:10" ht="18.75">
      <c r="A17" s="8"/>
      <c r="B17" s="8"/>
      <c r="C17" s="8"/>
      <c r="D17" s="8"/>
      <c r="F17" s="18"/>
      <c r="G17" s="18"/>
      <c r="H17" s="18"/>
      <c r="I17" s="18"/>
      <c r="J17" s="18"/>
    </row>
    <row r="18" spans="1:10" ht="18.75">
      <c r="A18" s="8"/>
      <c r="B18" s="8"/>
      <c r="C18" s="8"/>
      <c r="D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Monthly data</vt:lpstr>
      <vt:lpstr>Monitoring protocol 2010-12</vt:lpstr>
      <vt:lpstr>Annual report_2010</vt:lpstr>
      <vt:lpstr>Annual report_2011</vt:lpstr>
      <vt:lpstr>Annual report_2012</vt:lpstr>
      <vt:lpstr>'Monthly data'!Print_Titles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Assistant</cp:lastModifiedBy>
  <cp:lastPrinted>2011-03-31T06:42:45Z</cp:lastPrinted>
  <dcterms:created xsi:type="dcterms:W3CDTF">2011-02-10T08:57:55Z</dcterms:created>
  <dcterms:modified xsi:type="dcterms:W3CDTF">2012-10-11T08:34:03Z</dcterms:modified>
</cp:coreProperties>
</file>