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90" windowHeight="8085" tabRatio="702" activeTab="6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2008" sheetId="7" r:id="rId7"/>
  </sheets>
  <definedNames>
    <definedName name="OLE_LINK1" localSheetId="2">'Furnaces (SP1)'!$N$45</definedName>
  </definedNames>
  <calcPr fullCalcOnLoad="1"/>
</workbook>
</file>

<file path=xl/sharedStrings.xml><?xml version="1.0" encoding="utf-8"?>
<sst xmlns="http://schemas.openxmlformats.org/spreadsheetml/2006/main" count="285" uniqueCount="90">
  <si>
    <t xml:space="preserve"> </t>
  </si>
  <si>
    <t>tCO2/GJ</t>
  </si>
  <si>
    <t>tCO2/MWh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</si>
  <si>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</si>
  <si>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</si>
  <si>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</si>
  <si>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</si>
  <si>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</si>
  <si>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</si>
  <si>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</si>
  <si>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</si>
  <si>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</si>
  <si>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</si>
  <si>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</si>
  <si>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</si>
  <si>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Natural gas temperature (Celsius degrees)</t>
  </si>
  <si>
    <t>Natural gas LCV (GJ/1000Nm3)</t>
  </si>
  <si>
    <t>Natural gas conversion factor from m3 to Nm3  for TS</t>
  </si>
  <si>
    <t>Natural gas conversion factor from m3 to Nm3  for FPS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</si>
  <si>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</si>
  <si>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</si>
  <si>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</si>
  <si>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</si>
  <si>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</si>
  <si>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</si>
  <si>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</si>
  <si>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</si>
  <si>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Natural Gas Characteristics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</si>
  <si>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</si>
  <si>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</si>
  <si>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</si>
  <si>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</si>
  <si>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</si>
  <si>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</si>
  <si>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</si>
  <si>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</si>
  <si>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</si>
  <si>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</si>
  <si>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</si>
  <si>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</si>
  <si>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</si>
  <si>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</si>
  <si>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m3</t>
  </si>
  <si>
    <t>Nm3</t>
  </si>
  <si>
    <t>Total 2008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</si>
  <si>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</si>
  <si>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</si>
  <si>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</si>
  <si>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</si>
  <si>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</si>
  <si>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</si>
  <si>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</si>
  <si>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</si>
  <si>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</si>
  <si>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</si>
  <si>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</si>
  <si>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</si>
  <si>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</si>
  <si>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</si>
  <si>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</si>
  <si>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</si>
  <si>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</si>
  <si>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</si>
  <si>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</si>
  <si>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</si>
  <si>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</si>
  <si>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</si>
  <si>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</si>
  <si>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</si>
  <si>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</si>
  <si>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</si>
  <si>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</si>
  <si>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</si>
  <si>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</si>
  <si>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Electrosteel, [tonnes]</t>
  </si>
  <si>
    <t>electricity consumption at EAFs, [MWh]</t>
  </si>
  <si>
    <t>electricity consumption at LF, [MWh]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</si>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</sst>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;@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2" fillId="0" borderId="29" xfId="0" applyFont="1" applyBorder="1" applyAlignment="1">
      <alignment horizontal="justify" vertical="justify" wrapText="1"/>
    </xf>
    <xf numFmtId="0" fontId="2" fillId="0" borderId="29" xfId="0" applyFont="1" applyFill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34" borderId="31" xfId="0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vertical="justify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vertical="justify" wrapText="1"/>
    </xf>
    <xf numFmtId="0" fontId="0" fillId="0" borderId="18" xfId="0" applyFill="1" applyBorder="1" applyAlignment="1">
      <alignment vertical="justify" wrapText="1"/>
    </xf>
    <xf numFmtId="0" fontId="0" fillId="0" borderId="13" xfId="0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57" applyFill="1">
      <alignment/>
      <protection/>
    </xf>
    <xf numFmtId="0" fontId="5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6" fillId="0" borderId="20" xfId="57" applyFont="1" applyFill="1" applyBorder="1">
      <alignment/>
      <protection/>
    </xf>
    <xf numFmtId="1" fontId="6" fillId="0" borderId="0" xfId="57" applyNumberFormat="1" applyFont="1" applyFill="1" applyBorder="1">
      <alignment/>
      <protection/>
    </xf>
    <xf numFmtId="1" fontId="7" fillId="0" borderId="0" xfId="57" applyNumberFormat="1" applyFont="1" applyFill="1" applyBorder="1">
      <alignment/>
      <protection/>
    </xf>
    <xf numFmtId="1" fontId="7" fillId="0" borderId="0" xfId="57" applyNumberFormat="1" applyFont="1" applyFill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36" xfId="0" applyBorder="1" applyAlignment="1">
      <alignment/>
    </xf>
    <xf numFmtId="0" fontId="6" fillId="0" borderId="10" xfId="57" applyFont="1" applyFill="1" applyBorder="1">
      <alignment/>
      <protection/>
    </xf>
    <xf numFmtId="3" fontId="0" fillId="0" borderId="10" xfId="0" applyNumberFormat="1" applyBorder="1" applyAlignment="1">
      <alignment/>
    </xf>
    <xf numFmtId="0" fontId="6" fillId="0" borderId="23" xfId="57" applyFont="1" applyFill="1" applyBorder="1">
      <alignment/>
      <protection/>
    </xf>
    <xf numFmtId="3" fontId="0" fillId="0" borderId="23" xfId="0" applyNumberFormat="1" applyBorder="1" applyAlignment="1">
      <alignment/>
    </xf>
    <xf numFmtId="0" fontId="7" fillId="0" borderId="26" xfId="57" applyFont="1" applyFill="1" applyBorder="1" applyAlignment="1">
      <alignment horizontal="right"/>
      <protection/>
    </xf>
    <xf numFmtId="0" fontId="7" fillId="0" borderId="26" xfId="57" applyFont="1" applyFill="1" applyBorder="1">
      <alignment/>
      <protection/>
    </xf>
    <xf numFmtId="3" fontId="2" fillId="0" borderId="26" xfId="0" applyNumberFormat="1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34" borderId="21" xfId="0" applyNumberForma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5" xfId="0" applyFont="1" applyBorder="1" applyAlignment="1">
      <alignment horizontal="justify" vertical="justify" wrapText="1"/>
    </xf>
    <xf numFmtId="0" fontId="2" fillId="0" borderId="26" xfId="0" applyFont="1" applyBorder="1" applyAlignment="1">
      <alignment horizontal="justify" vertical="justify" wrapText="1"/>
    </xf>
    <xf numFmtId="0" fontId="2" fillId="0" borderId="27" xfId="0" applyFont="1" applyBorder="1" applyAlignment="1">
      <alignment horizontal="justify" vertical="justify" wrapText="1"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4" borderId="27" xfId="0" applyNumberForma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8" xfId="0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34" borderId="31" xfId="0" applyNumberFormat="1" applyFont="1" applyFill="1" applyBorder="1" applyAlignment="1">
      <alignment horizontal="right"/>
    </xf>
    <xf numFmtId="3" fontId="2" fillId="34" borderId="42" xfId="0" applyNumberFormat="1" applyFont="1" applyFill="1" applyBorder="1" applyAlignment="1">
      <alignment horizontal="right"/>
    </xf>
    <xf numFmtId="3" fontId="2" fillId="34" borderId="43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right"/>
    </xf>
    <xf numFmtId="0" fontId="2" fillId="34" borderId="43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3">
      <selection activeCell="P15" sqref="P15"/>
    </sheetView>
  </sheetViews>
  <sheetFormatPr defaultColWidth="9.140625" defaultRowHeight="15"/>
  <sheetData>
    <row r="6" spans="3:12" ht="1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3:12" ht="15"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3:12" ht="15"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3:12" ht="15"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3:12" ht="15"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3:12" ht="15"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3:12" ht="15"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3:12" ht="15"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3:12" ht="15"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3:12" ht="15"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3:12" ht="15"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3:12" ht="15"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3:12" ht="15"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3:12" ht="15"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3:12" ht="15"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3:12" ht="15"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3:12" ht="15"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3:12" ht="15">
      <c r="C23" s="93"/>
      <c r="D23" s="93"/>
      <c r="E23" s="93"/>
      <c r="F23" s="93"/>
      <c r="G23" s="93"/>
      <c r="H23" s="93"/>
      <c r="I23" s="93"/>
      <c r="J23" s="93"/>
      <c r="K23" s="93"/>
      <c r="L23" s="9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2400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1">
      <selection activeCell="E60" sqref="E60:E61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7.140625" style="0" bestFit="1" customWidth="1"/>
    <col min="5" max="5" width="22.28125" style="0" customWidth="1"/>
  </cols>
  <sheetData>
    <row r="3" spans="2:5" ht="15.75" thickBot="1">
      <c r="B3" s="114" t="s">
        <v>27</v>
      </c>
      <c r="C3" s="114"/>
      <c r="D3" s="114"/>
      <c r="E3" s="114"/>
    </row>
    <row r="4" spans="2:5" ht="45.75" thickBot="1">
      <c r="B4" s="80" t="s">
        <v>16</v>
      </c>
      <c r="C4" s="81" t="s">
        <v>15</v>
      </c>
      <c r="D4" s="81" t="s">
        <v>17</v>
      </c>
      <c r="E4" s="82" t="s">
        <v>18</v>
      </c>
    </row>
    <row r="5" spans="1:10" ht="15.75" thickBot="1">
      <c r="A5" s="2" t="s">
        <v>14</v>
      </c>
      <c r="B5" s="78">
        <f>8070/J5</f>
        <v>33.787461376786716</v>
      </c>
      <c r="C5" s="79">
        <v>-6.349</v>
      </c>
      <c r="D5" s="79">
        <f>0.108325*293.15/(0.101325*0.9998*(273.15+C5))</f>
        <v>1.1749013379448312</v>
      </c>
      <c r="E5" s="18">
        <f>0.112325*293.15/(0.101325*0.9998*(273.15+C5))</f>
        <v>1.218285647677389</v>
      </c>
      <c r="G5" s="96" t="s">
        <v>73</v>
      </c>
      <c r="H5" s="97"/>
      <c r="I5" s="97"/>
      <c r="J5" s="75">
        <v>238.846</v>
      </c>
    </row>
    <row r="6" spans="1:5" ht="15">
      <c r="A6" s="2" t="s">
        <v>3</v>
      </c>
      <c r="B6" s="76">
        <f>(8100+8074)/2/J5</f>
        <v>33.85863694598193</v>
      </c>
      <c r="C6" s="1">
        <v>-1.343</v>
      </c>
      <c r="D6" s="1">
        <f aca="true" t="shared" si="0" ref="D6:D16">0.108325*293.15/(0.101325*0.9998*(273.15+C6))</f>
        <v>1.1532626159922994</v>
      </c>
      <c r="E6" s="4">
        <f aca="true" t="shared" si="1" ref="E6:E16">0.112325*293.15/(0.101325*0.9998*(273.15+C6))</f>
        <v>1.195847896065867</v>
      </c>
    </row>
    <row r="7" spans="1:5" ht="15">
      <c r="A7" s="2" t="s">
        <v>4</v>
      </c>
      <c r="B7" s="76">
        <f>(8065+8145)/2/J5</f>
        <v>33.9339993133651</v>
      </c>
      <c r="C7" s="1">
        <v>6.672</v>
      </c>
      <c r="D7" s="1">
        <f t="shared" si="0"/>
        <v>1.1202294739692338</v>
      </c>
      <c r="E7" s="4">
        <f t="shared" si="1"/>
        <v>1.161594974969713</v>
      </c>
    </row>
    <row r="8" spans="1:5" ht="15">
      <c r="A8" s="2" t="s">
        <v>5</v>
      </c>
      <c r="B8" s="76">
        <f>(8162+8155+8122+8069+8229)/5/J5</f>
        <v>34.11151955653433</v>
      </c>
      <c r="C8" s="1">
        <v>12.88</v>
      </c>
      <c r="D8" s="1">
        <f t="shared" si="0"/>
        <v>1.0959159943538053</v>
      </c>
      <c r="E8" s="4">
        <f t="shared" si="1"/>
        <v>1.1363836978148274</v>
      </c>
    </row>
    <row r="9" spans="1:5" ht="15">
      <c r="A9" s="2" t="s">
        <v>6</v>
      </c>
      <c r="B9" s="76">
        <f>(8214+8188)/2/J5</f>
        <v>34.33593193940865</v>
      </c>
      <c r="C9" s="1">
        <v>16.459</v>
      </c>
      <c r="D9" s="1">
        <f t="shared" si="0"/>
        <v>1.0823726191693592</v>
      </c>
      <c r="E9" s="4">
        <f t="shared" si="1"/>
        <v>1.1223402210772975</v>
      </c>
    </row>
    <row r="10" spans="1:5" ht="15">
      <c r="A10" s="2" t="s">
        <v>7</v>
      </c>
      <c r="B10" s="76">
        <f>(8214+8220)/2/J5</f>
        <v>34.40292071041591</v>
      </c>
      <c r="C10" s="1">
        <v>22.344</v>
      </c>
      <c r="D10" s="1">
        <f t="shared" si="0"/>
        <v>1.0608163003817979</v>
      </c>
      <c r="E10" s="4">
        <f t="shared" si="1"/>
        <v>1.0999879154432073</v>
      </c>
    </row>
    <row r="11" spans="1:5" ht="15">
      <c r="A11" s="2" t="s">
        <v>8</v>
      </c>
      <c r="B11" s="76">
        <f>(8147+8112)/2/J5</f>
        <v>34.03657586896996</v>
      </c>
      <c r="C11" s="1">
        <v>24.444</v>
      </c>
      <c r="D11" s="1">
        <f t="shared" si="0"/>
        <v>1.0533305505655992</v>
      </c>
      <c r="E11" s="4">
        <f t="shared" si="1"/>
        <v>1.0922257474477814</v>
      </c>
    </row>
    <row r="12" spans="1:5" ht="15">
      <c r="A12" s="2" t="s">
        <v>9</v>
      </c>
      <c r="B12" s="76">
        <f>(8115+8139+8050)/3/J5</f>
        <v>33.91864772000927</v>
      </c>
      <c r="C12" s="1">
        <v>23.994</v>
      </c>
      <c r="D12" s="1">
        <f t="shared" si="0"/>
        <v>1.0549257325236887</v>
      </c>
      <c r="E12" s="4">
        <f t="shared" si="1"/>
        <v>1.0938798329630586</v>
      </c>
    </row>
    <row r="13" spans="1:5" ht="15">
      <c r="A13" s="2" t="s">
        <v>10</v>
      </c>
      <c r="B13" s="76">
        <f>(8071+8072)/2/J5</f>
        <v>33.79374157406865</v>
      </c>
      <c r="C13" s="1">
        <v>14.883</v>
      </c>
      <c r="D13" s="1">
        <f t="shared" si="0"/>
        <v>1.088294924071266</v>
      </c>
      <c r="E13" s="4">
        <f t="shared" si="1"/>
        <v>1.128481212520701</v>
      </c>
    </row>
    <row r="14" spans="1:5" ht="15">
      <c r="A14" s="2" t="s">
        <v>11</v>
      </c>
      <c r="B14" s="76">
        <f>(8094+8077+8117)/3/J5</f>
        <v>33.89631812967351</v>
      </c>
      <c r="C14" s="1">
        <v>7.328</v>
      </c>
      <c r="D14" s="1">
        <f t="shared" si="0"/>
        <v>1.1176094091694144</v>
      </c>
      <c r="E14" s="4">
        <f t="shared" si="1"/>
        <v>1.1588781618735697</v>
      </c>
    </row>
    <row r="15" spans="1:5" ht="15">
      <c r="A15" s="2" t="s">
        <v>12</v>
      </c>
      <c r="B15" s="76">
        <f>(8126+8089+8100)/3/J5</f>
        <v>33.9339993133651</v>
      </c>
      <c r="C15" s="1">
        <v>-3.842</v>
      </c>
      <c r="D15" s="1">
        <f t="shared" si="0"/>
        <v>1.1639641297882681</v>
      </c>
      <c r="E15" s="4">
        <f t="shared" si="1"/>
        <v>1.2069445730760877</v>
      </c>
    </row>
    <row r="16" spans="1:5" ht="15.75" thickBot="1">
      <c r="A16" s="2" t="s">
        <v>13</v>
      </c>
      <c r="B16" s="77">
        <f>(8111+8100)/2/J5</f>
        <v>33.93609271245907</v>
      </c>
      <c r="C16" s="5">
        <v>-3.012</v>
      </c>
      <c r="D16" s="5">
        <f t="shared" si="0"/>
        <v>1.1603878457122616</v>
      </c>
      <c r="E16" s="7">
        <f t="shared" si="1"/>
        <v>1.2032362314297695</v>
      </c>
    </row>
    <row r="17" ht="15">
      <c r="A17" s="2"/>
    </row>
    <row r="18" ht="15">
      <c r="A18" s="2"/>
    </row>
    <row r="19" spans="2:5" ht="15.75" thickBot="1">
      <c r="B19" s="107" t="s">
        <v>19</v>
      </c>
      <c r="C19" s="107"/>
      <c r="D19" s="107"/>
      <c r="E19" s="107"/>
    </row>
    <row r="20" spans="2:5" ht="15">
      <c r="B20" s="8"/>
      <c r="C20" s="9" t="s">
        <v>21</v>
      </c>
      <c r="D20" s="9" t="s">
        <v>22</v>
      </c>
      <c r="E20" s="10" t="s">
        <v>23</v>
      </c>
    </row>
    <row r="21" spans="2:5" ht="15">
      <c r="B21" s="11" t="s">
        <v>20</v>
      </c>
      <c r="C21" s="3">
        <f>600/5</f>
        <v>120</v>
      </c>
      <c r="D21" s="3">
        <f>35000/100</f>
        <v>350</v>
      </c>
      <c r="E21" s="4">
        <f>C21*D21</f>
        <v>42000</v>
      </c>
    </row>
    <row r="22" spans="2:5" ht="15">
      <c r="B22" s="11" t="s">
        <v>24</v>
      </c>
      <c r="C22" s="3">
        <f>600/5</f>
        <v>120</v>
      </c>
      <c r="D22" s="3">
        <f>35000/100</f>
        <v>350</v>
      </c>
      <c r="E22" s="4">
        <f>C22*D22</f>
        <v>42000</v>
      </c>
    </row>
    <row r="23" spans="2:5" ht="15">
      <c r="B23" s="11" t="s">
        <v>25</v>
      </c>
      <c r="C23" s="3">
        <f>1000/5</f>
        <v>200</v>
      </c>
      <c r="D23" s="3">
        <f>35000/100</f>
        <v>350</v>
      </c>
      <c r="E23" s="4">
        <f>C23*D23</f>
        <v>70000</v>
      </c>
    </row>
    <row r="24" spans="2:5" ht="15.75" thickBot="1">
      <c r="B24" s="12" t="s">
        <v>26</v>
      </c>
      <c r="C24" s="6">
        <f>500/5</f>
        <v>100</v>
      </c>
      <c r="D24" s="6">
        <f>35000/100</f>
        <v>350</v>
      </c>
      <c r="E24" s="7">
        <f>C24*D24</f>
        <v>35000</v>
      </c>
    </row>
    <row r="26" spans="2:4" ht="15">
      <c r="B26" s="107" t="s">
        <v>28</v>
      </c>
      <c r="C26" s="107"/>
      <c r="D26" s="107"/>
    </row>
    <row r="27" ht="15.75" thickBot="1"/>
    <row r="28" spans="2:4" ht="15">
      <c r="B28" s="8" t="s">
        <v>29</v>
      </c>
      <c r="C28" s="9" t="s">
        <v>1</v>
      </c>
      <c r="D28" s="10">
        <v>0.0561</v>
      </c>
    </row>
    <row r="29" spans="2:4" ht="15">
      <c r="B29" s="55" t="s">
        <v>67</v>
      </c>
      <c r="C29" s="3" t="s">
        <v>1</v>
      </c>
      <c r="D29" s="56">
        <v>0.0983</v>
      </c>
    </row>
    <row r="30" spans="2:4" ht="15.75" thickBot="1">
      <c r="B30" s="12" t="s">
        <v>30</v>
      </c>
      <c r="C30" s="58" t="s">
        <v>2</v>
      </c>
      <c r="D30" s="7">
        <v>0.896</v>
      </c>
    </row>
    <row r="33" spans="2:4" ht="15.75" customHeight="1">
      <c r="B33" s="106" t="s">
        <v>63</v>
      </c>
      <c r="C33" s="106"/>
      <c r="D33" s="106"/>
    </row>
    <row r="34" ht="15.75" thickBot="1"/>
    <row r="35" spans="2:3" ht="15">
      <c r="B35" s="46" t="s">
        <v>49</v>
      </c>
      <c r="C35" s="47" t="s">
        <v>50</v>
      </c>
    </row>
    <row r="36" spans="2:3" ht="15">
      <c r="B36" s="41" t="s">
        <v>31</v>
      </c>
      <c r="C36" s="42">
        <v>388.7</v>
      </c>
    </row>
    <row r="37" spans="2:3" ht="15">
      <c r="B37" s="41" t="s">
        <v>32</v>
      </c>
      <c r="C37" s="42">
        <v>388.7</v>
      </c>
    </row>
    <row r="38" spans="2:3" ht="15">
      <c r="B38" s="41" t="s">
        <v>33</v>
      </c>
      <c r="C38" s="42">
        <v>373</v>
      </c>
    </row>
    <row r="39" spans="2:3" ht="15">
      <c r="B39" s="41" t="s">
        <v>34</v>
      </c>
      <c r="C39" s="42">
        <v>373</v>
      </c>
    </row>
    <row r="40" spans="2:3" ht="15">
      <c r="B40" s="41" t="s">
        <v>35</v>
      </c>
      <c r="C40" s="42">
        <v>931.4</v>
      </c>
    </row>
    <row r="41" spans="2:3" ht="15">
      <c r="B41" s="41" t="s">
        <v>36</v>
      </c>
      <c r="C41" s="42">
        <v>861.5</v>
      </c>
    </row>
    <row r="42" spans="2:3" ht="15">
      <c r="B42" s="41" t="s">
        <v>37</v>
      </c>
      <c r="C42" s="42">
        <v>861.5</v>
      </c>
    </row>
    <row r="43" spans="2:3" ht="15">
      <c r="B43" s="41" t="s">
        <v>38</v>
      </c>
      <c r="C43" s="43">
        <v>1005.3</v>
      </c>
    </row>
    <row r="44" spans="2:3" ht="15">
      <c r="B44" s="41" t="s">
        <v>39</v>
      </c>
      <c r="C44" s="42">
        <v>694.4</v>
      </c>
    </row>
    <row r="45" spans="2:3" ht="15.75" thickBot="1">
      <c r="B45" s="44" t="s">
        <v>40</v>
      </c>
      <c r="C45" s="45">
        <v>381.4</v>
      </c>
    </row>
    <row r="47" spans="2:4" ht="15" customHeight="1">
      <c r="B47" s="106" t="s">
        <v>64</v>
      </c>
      <c r="C47" s="106"/>
      <c r="D47" s="106"/>
    </row>
    <row r="48" ht="15.75" thickBot="1"/>
    <row r="49" spans="2:5" ht="15">
      <c r="B49" s="108" t="s">
        <v>65</v>
      </c>
      <c r="C49" s="109"/>
      <c r="D49" s="9" t="s">
        <v>66</v>
      </c>
      <c r="E49" s="57">
        <v>0.885</v>
      </c>
    </row>
    <row r="50" spans="2:5" ht="15">
      <c r="B50" s="110" t="s">
        <v>70</v>
      </c>
      <c r="C50" s="111"/>
      <c r="D50" s="3" t="s">
        <v>68</v>
      </c>
      <c r="E50" s="4">
        <v>4.176</v>
      </c>
    </row>
    <row r="51" spans="2:5" ht="15.75" thickBot="1">
      <c r="B51" s="112" t="s">
        <v>69</v>
      </c>
      <c r="C51" s="113"/>
      <c r="D51" s="6" t="s">
        <v>71</v>
      </c>
      <c r="E51" s="7">
        <v>2.8E-05</v>
      </c>
    </row>
    <row r="54" spans="2:5" ht="15">
      <c r="B54" s="106" t="s">
        <v>72</v>
      </c>
      <c r="C54" s="106"/>
      <c r="D54" s="106"/>
      <c r="E54" s="40"/>
    </row>
    <row r="55" ht="15.75" thickBot="1"/>
    <row r="56" spans="2:5" ht="15.75" thickBot="1">
      <c r="B56" s="94" t="s">
        <v>69</v>
      </c>
      <c r="C56" s="95"/>
      <c r="D56" s="74" t="s">
        <v>71</v>
      </c>
      <c r="E56" s="75">
        <v>1.03</v>
      </c>
    </row>
    <row r="58" spans="2:4" ht="15">
      <c r="B58" s="106" t="s">
        <v>84</v>
      </c>
      <c r="C58" s="106"/>
      <c r="D58" s="106"/>
    </row>
    <row r="59" ht="15.75" thickBot="1"/>
    <row r="60" spans="2:5" ht="15">
      <c r="B60" s="98" t="s">
        <v>82</v>
      </c>
      <c r="C60" s="99"/>
      <c r="D60" s="102" t="s">
        <v>83</v>
      </c>
      <c r="E60" s="104">
        <v>12</v>
      </c>
    </row>
    <row r="61" spans="2:5" ht="15.75" thickBot="1">
      <c r="B61" s="100"/>
      <c r="C61" s="101"/>
      <c r="D61" s="103"/>
      <c r="E61" s="105"/>
    </row>
  </sheetData>
  <sheetProtection/>
  <mergeCells count="15">
    <mergeCell ref="B54:D54"/>
    <mergeCell ref="B3:E3"/>
    <mergeCell ref="B26:D26"/>
    <mergeCell ref="B33:D33"/>
    <mergeCell ref="B47:D47"/>
    <mergeCell ref="B56:C56"/>
    <mergeCell ref="G5:I5"/>
    <mergeCell ref="B60:C61"/>
    <mergeCell ref="D60:D61"/>
    <mergeCell ref="E60:E61"/>
    <mergeCell ref="B58:D58"/>
    <mergeCell ref="B19:E19"/>
    <mergeCell ref="B49:C49"/>
    <mergeCell ref="B50:C50"/>
    <mergeCell ref="B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F19">
      <selection activeCell="R33" sqref="R33"/>
    </sheetView>
  </sheetViews>
  <sheetFormatPr defaultColWidth="9.140625" defaultRowHeight="15"/>
  <cols>
    <col min="1" max="1" width="16.7109375" style="0" bestFit="1" customWidth="1"/>
    <col min="2" max="2" width="17.140625" style="0" customWidth="1"/>
  </cols>
  <sheetData>
    <row r="1" ht="15">
      <c r="A1" t="s">
        <v>0</v>
      </c>
    </row>
    <row r="2" spans="2:7" ht="15.75" thickBot="1">
      <c r="B2" s="116" t="s">
        <v>47</v>
      </c>
      <c r="C2" s="116"/>
      <c r="D2" s="116"/>
      <c r="E2" s="116"/>
      <c r="F2" s="116"/>
      <c r="G2" s="116"/>
    </row>
    <row r="3" spans="2:32" ht="15">
      <c r="B3" s="8"/>
      <c r="C3" s="121" t="s">
        <v>31</v>
      </c>
      <c r="D3" s="121"/>
      <c r="E3" s="121"/>
      <c r="F3" s="121" t="s">
        <v>32</v>
      </c>
      <c r="G3" s="121"/>
      <c r="H3" s="121"/>
      <c r="I3" s="121" t="s">
        <v>33</v>
      </c>
      <c r="J3" s="121"/>
      <c r="K3" s="121"/>
      <c r="L3" s="121" t="s">
        <v>34</v>
      </c>
      <c r="M3" s="121"/>
      <c r="N3" s="121"/>
      <c r="O3" s="121" t="s">
        <v>35</v>
      </c>
      <c r="P3" s="121"/>
      <c r="Q3" s="121"/>
      <c r="R3" s="121" t="s">
        <v>36</v>
      </c>
      <c r="S3" s="121"/>
      <c r="T3" s="121"/>
      <c r="U3" s="127" t="s">
        <v>37</v>
      </c>
      <c r="V3" s="127"/>
      <c r="W3" s="127"/>
      <c r="X3" s="121" t="s">
        <v>38</v>
      </c>
      <c r="Y3" s="121"/>
      <c r="Z3" s="121"/>
      <c r="AA3" s="121" t="s">
        <v>39</v>
      </c>
      <c r="AB3" s="121"/>
      <c r="AC3" s="121"/>
      <c r="AD3" s="121" t="s">
        <v>40</v>
      </c>
      <c r="AE3" s="121"/>
      <c r="AF3" s="126"/>
    </row>
    <row r="4" spans="2:32" ht="15.75" thickBot="1">
      <c r="B4" s="12"/>
      <c r="C4" s="6" t="s">
        <v>41</v>
      </c>
      <c r="D4" s="6" t="s">
        <v>42</v>
      </c>
      <c r="E4" s="6" t="s">
        <v>43</v>
      </c>
      <c r="F4" s="6" t="s">
        <v>41</v>
      </c>
      <c r="G4" s="6" t="s">
        <v>42</v>
      </c>
      <c r="H4" s="6" t="s">
        <v>43</v>
      </c>
      <c r="I4" s="6" t="s">
        <v>41</v>
      </c>
      <c r="J4" s="6" t="s">
        <v>42</v>
      </c>
      <c r="K4" s="6" t="s">
        <v>43</v>
      </c>
      <c r="L4" s="6" t="s">
        <v>41</v>
      </c>
      <c r="M4" s="6" t="s">
        <v>42</v>
      </c>
      <c r="N4" s="6" t="s">
        <v>43</v>
      </c>
      <c r="O4" s="6" t="s">
        <v>41</v>
      </c>
      <c r="P4" s="6" t="s">
        <v>42</v>
      </c>
      <c r="Q4" s="6" t="s">
        <v>43</v>
      </c>
      <c r="R4" s="6" t="s">
        <v>41</v>
      </c>
      <c r="S4" s="6" t="s">
        <v>42</v>
      </c>
      <c r="T4" s="6" t="s">
        <v>43</v>
      </c>
      <c r="U4" s="6" t="s">
        <v>41</v>
      </c>
      <c r="V4" s="6" t="s">
        <v>42</v>
      </c>
      <c r="W4" s="6" t="s">
        <v>43</v>
      </c>
      <c r="X4" s="6" t="s">
        <v>41</v>
      </c>
      <c r="Y4" s="6" t="s">
        <v>42</v>
      </c>
      <c r="Z4" s="6" t="s">
        <v>43</v>
      </c>
      <c r="AA4" s="6" t="s">
        <v>41</v>
      </c>
      <c r="AB4" s="6" t="s">
        <v>42</v>
      </c>
      <c r="AC4" s="6" t="s">
        <v>43</v>
      </c>
      <c r="AD4" s="6" t="s">
        <v>41</v>
      </c>
      <c r="AE4" s="6" t="s">
        <v>42</v>
      </c>
      <c r="AF4" s="7" t="s">
        <v>43</v>
      </c>
    </row>
    <row r="5" spans="2:32" ht="15">
      <c r="B5" s="15" t="s">
        <v>14</v>
      </c>
      <c r="C5" s="16">
        <v>351.9</v>
      </c>
      <c r="D5" s="17">
        <v>32360</v>
      </c>
      <c r="E5" s="17">
        <f>'Default Data'!D5*D5</f>
        <v>38019.80729589474</v>
      </c>
      <c r="F5" s="16">
        <v>288.3</v>
      </c>
      <c r="G5" s="17">
        <v>37600</v>
      </c>
      <c r="H5" s="17">
        <f>'Default Data'!D5*G5</f>
        <v>44176.290306725656</v>
      </c>
      <c r="I5" s="16">
        <v>1118.38</v>
      </c>
      <c r="J5" s="17">
        <v>65619</v>
      </c>
      <c r="K5" s="17">
        <f>'Default Data'!D5*J5</f>
        <v>77095.85089460188</v>
      </c>
      <c r="L5" s="16">
        <v>834.71</v>
      </c>
      <c r="M5" s="17">
        <v>95325</v>
      </c>
      <c r="N5" s="17">
        <f>'Default Data'!D5*M5</f>
        <v>111997.47003959103</v>
      </c>
      <c r="O5" s="16">
        <v>0</v>
      </c>
      <c r="P5" s="17">
        <v>0</v>
      </c>
      <c r="Q5" s="17">
        <f>'Default Data'!E5*P5</f>
        <v>0</v>
      </c>
      <c r="R5" s="16">
        <v>321.25</v>
      </c>
      <c r="S5" s="17">
        <v>102891</v>
      </c>
      <c r="T5" s="17">
        <f>'Default Data'!E5*S5</f>
        <v>125350.62857517423</v>
      </c>
      <c r="U5" s="16">
        <v>425.6</v>
      </c>
      <c r="V5" s="17">
        <v>79992</v>
      </c>
      <c r="W5" s="17">
        <f>'Default Data'!E5*V5</f>
        <v>97453.1055290097</v>
      </c>
      <c r="X5" s="17">
        <v>0</v>
      </c>
      <c r="Y5" s="17">
        <v>0</v>
      </c>
      <c r="Z5" s="17">
        <f>'Default Data'!E5*Y5</f>
        <v>0</v>
      </c>
      <c r="AA5" s="17">
        <v>0</v>
      </c>
      <c r="AB5" s="17">
        <v>0</v>
      </c>
      <c r="AC5" s="17">
        <f>'Default Data'!E5*AB5</f>
        <v>0</v>
      </c>
      <c r="AD5" s="17">
        <v>0</v>
      </c>
      <c r="AE5" s="17">
        <v>0</v>
      </c>
      <c r="AF5" s="18">
        <f>'Default Data'!E5*AE5</f>
        <v>0</v>
      </c>
    </row>
    <row r="6" spans="2:32" ht="15">
      <c r="B6" s="11" t="s">
        <v>3</v>
      </c>
      <c r="C6" s="3">
        <v>265.76</v>
      </c>
      <c r="D6" s="3">
        <v>27510</v>
      </c>
      <c r="E6" s="3">
        <f>'Default Data'!D6*D6</f>
        <v>31726.254565948155</v>
      </c>
      <c r="F6" s="3">
        <v>388.78</v>
      </c>
      <c r="G6" s="3">
        <v>30358</v>
      </c>
      <c r="H6" s="3">
        <f>'Default Data'!D6*G6</f>
        <v>35010.746496294225</v>
      </c>
      <c r="I6" s="3">
        <v>689.19</v>
      </c>
      <c r="J6" s="3">
        <v>60937</v>
      </c>
      <c r="K6" s="3">
        <f>'Default Data'!D6*J6</f>
        <v>70276.36403072275</v>
      </c>
      <c r="L6" s="3">
        <v>659.9</v>
      </c>
      <c r="M6" s="3">
        <v>66552</v>
      </c>
      <c r="N6" s="3">
        <f>'Default Data'!D6*M6</f>
        <v>76751.9336195195</v>
      </c>
      <c r="O6" s="3">
        <v>243.85</v>
      </c>
      <c r="P6" s="3">
        <v>20283</v>
      </c>
      <c r="Q6" s="3">
        <f>'Default Data'!E6*P6</f>
        <v>24255.38287590398</v>
      </c>
      <c r="R6" s="3">
        <v>1029.09</v>
      </c>
      <c r="S6" s="3">
        <v>154970</v>
      </c>
      <c r="T6" s="3">
        <f>'Default Data'!E6*S6</f>
        <v>185320.5484533274</v>
      </c>
      <c r="U6" s="3">
        <v>582.6</v>
      </c>
      <c r="V6" s="3">
        <v>78498</v>
      </c>
      <c r="W6" s="3">
        <f>'Default Data'!E6*V6</f>
        <v>93871.66814537843</v>
      </c>
      <c r="X6" s="3">
        <v>0</v>
      </c>
      <c r="Y6" s="3">
        <v>0</v>
      </c>
      <c r="Z6" s="3">
        <f>'Default Data'!E6*Y6</f>
        <v>0</v>
      </c>
      <c r="AA6" s="3">
        <v>0</v>
      </c>
      <c r="AB6" s="3">
        <v>0</v>
      </c>
      <c r="AC6" s="3">
        <f>'Default Data'!E6*AB6</f>
        <v>0</v>
      </c>
      <c r="AD6" s="3">
        <v>0</v>
      </c>
      <c r="AE6" s="3">
        <v>0</v>
      </c>
      <c r="AF6" s="4">
        <f>'Default Data'!E6*AE6</f>
        <v>0</v>
      </c>
    </row>
    <row r="7" spans="2:32" ht="15">
      <c r="B7" s="11" t="s">
        <v>4</v>
      </c>
      <c r="C7" s="3">
        <v>316.3</v>
      </c>
      <c r="D7" s="3">
        <v>35398</v>
      </c>
      <c r="E7" s="3">
        <f>'Default Data'!D7*D7</f>
        <v>39653.88291956294</v>
      </c>
      <c r="F7" s="3">
        <v>458.45</v>
      </c>
      <c r="G7" s="3">
        <v>29757</v>
      </c>
      <c r="H7" s="3">
        <f>'Default Data'!D7*G7</f>
        <v>33334.66845690249</v>
      </c>
      <c r="I7" s="3">
        <v>749.35</v>
      </c>
      <c r="J7" s="3">
        <v>71020</v>
      </c>
      <c r="K7" s="3">
        <f>'Default Data'!D7*J7</f>
        <v>79558.69724129498</v>
      </c>
      <c r="L7" s="3">
        <v>667.35</v>
      </c>
      <c r="M7" s="3">
        <v>67605</v>
      </c>
      <c r="N7" s="3">
        <f>'Default Data'!D7*M7</f>
        <v>75733.11358769005</v>
      </c>
      <c r="O7" s="3">
        <v>1067.7</v>
      </c>
      <c r="P7" s="3">
        <v>147639</v>
      </c>
      <c r="Q7" s="3">
        <f>'Default Data'!E7*P7</f>
        <v>171496.72050955344</v>
      </c>
      <c r="R7" s="3">
        <v>605.9</v>
      </c>
      <c r="S7" s="3">
        <v>123570</v>
      </c>
      <c r="T7" s="3">
        <f>'Default Data'!E7*S7</f>
        <v>143538.29105700745</v>
      </c>
      <c r="U7" s="3">
        <v>869.7</v>
      </c>
      <c r="V7" s="3">
        <v>90805</v>
      </c>
      <c r="W7" s="3">
        <f>'Default Data'!E7*V7</f>
        <v>105478.63170212478</v>
      </c>
      <c r="X7" s="3">
        <v>0</v>
      </c>
      <c r="Y7" s="3">
        <v>0</v>
      </c>
      <c r="Z7" s="3">
        <f>'Default Data'!E7*Y7</f>
        <v>0</v>
      </c>
      <c r="AA7" s="3">
        <v>0</v>
      </c>
      <c r="AB7" s="3">
        <v>0</v>
      </c>
      <c r="AC7" s="3">
        <f>'Default Data'!E7*AB7</f>
        <v>0</v>
      </c>
      <c r="AD7" s="3">
        <v>0</v>
      </c>
      <c r="AE7" s="3">
        <v>0</v>
      </c>
      <c r="AF7" s="4">
        <f>'Default Data'!E7*AE7</f>
        <v>0</v>
      </c>
    </row>
    <row r="8" spans="2:32" ht="15">
      <c r="B8" s="11" t="s">
        <v>5</v>
      </c>
      <c r="C8" s="3">
        <v>285.965</v>
      </c>
      <c r="D8" s="3">
        <v>30555</v>
      </c>
      <c r="E8" s="3">
        <f>'Default Data'!D8*D8</f>
        <v>33485.71320748052</v>
      </c>
      <c r="F8" s="3">
        <v>515.36</v>
      </c>
      <c r="G8" s="3">
        <v>29357</v>
      </c>
      <c r="H8" s="3">
        <f>'Default Data'!D8*G8</f>
        <v>32172.80584624466</v>
      </c>
      <c r="I8" s="3">
        <v>943.92</v>
      </c>
      <c r="J8" s="3">
        <v>102945</v>
      </c>
      <c r="K8" s="3">
        <f>'Default Data'!D8*J8</f>
        <v>112819.07203875248</v>
      </c>
      <c r="L8" s="3">
        <v>739.75</v>
      </c>
      <c r="M8" s="3">
        <v>93514</v>
      </c>
      <c r="N8" s="3">
        <f>'Default Data'!D8*M8</f>
        <v>102483.48829600174</v>
      </c>
      <c r="O8" s="3">
        <v>807.15</v>
      </c>
      <c r="P8" s="3">
        <v>155196</v>
      </c>
      <c r="Q8" s="3">
        <f>'Default Data'!E8*P8</f>
        <v>176362.20436606996</v>
      </c>
      <c r="R8" s="3">
        <v>880.1</v>
      </c>
      <c r="S8" s="3">
        <v>133755</v>
      </c>
      <c r="T8" s="3">
        <f>'Default Data'!E8*S8</f>
        <v>151997.00150122223</v>
      </c>
      <c r="U8" s="3">
        <v>676.1</v>
      </c>
      <c r="V8" s="3">
        <v>81494</v>
      </c>
      <c r="W8" s="3">
        <f>'Default Data'!E8*V8</f>
        <v>92608.45306972154</v>
      </c>
      <c r="X8" s="3">
        <v>0</v>
      </c>
      <c r="Y8" s="3">
        <v>0</v>
      </c>
      <c r="Z8" s="3">
        <f>'Default Data'!E8*Y8</f>
        <v>0</v>
      </c>
      <c r="AA8" s="3">
        <v>0</v>
      </c>
      <c r="AB8" s="3">
        <v>0</v>
      </c>
      <c r="AC8" s="3">
        <f>'Default Data'!E8*AB8</f>
        <v>0</v>
      </c>
      <c r="AD8" s="3">
        <v>0</v>
      </c>
      <c r="AE8" s="3">
        <v>0</v>
      </c>
      <c r="AF8" s="4">
        <f>'Default Data'!E8*AE8</f>
        <v>0</v>
      </c>
    </row>
    <row r="9" spans="2:32" ht="15">
      <c r="B9" s="11" t="s">
        <v>6</v>
      </c>
      <c r="C9" s="3">
        <v>312.7</v>
      </c>
      <c r="D9" s="3">
        <v>27528</v>
      </c>
      <c r="E9" s="3">
        <f>'Default Data'!D9*D9</f>
        <v>29795.55346049412</v>
      </c>
      <c r="F9" s="3">
        <v>441.2</v>
      </c>
      <c r="G9" s="3">
        <v>29887</v>
      </c>
      <c r="H9" s="3">
        <f>'Default Data'!D9*G9</f>
        <v>32348.870469114638</v>
      </c>
      <c r="I9" s="3">
        <v>800.56</v>
      </c>
      <c r="J9" s="3">
        <v>79250</v>
      </c>
      <c r="K9" s="3">
        <f>'Default Data'!D9*J9</f>
        <v>85778.03006917171</v>
      </c>
      <c r="L9" s="3">
        <v>591.26</v>
      </c>
      <c r="M9" s="3">
        <v>86431</v>
      </c>
      <c r="N9" s="3">
        <f>'Default Data'!D9*M9</f>
        <v>93550.54784742689</v>
      </c>
      <c r="O9" s="3">
        <v>1204.2</v>
      </c>
      <c r="P9" s="3">
        <v>160827</v>
      </c>
      <c r="Q9" s="3">
        <f>'Default Data'!E9*P9</f>
        <v>180502.6107351985</v>
      </c>
      <c r="R9" s="3">
        <v>564.3</v>
      </c>
      <c r="S9" s="3">
        <v>157925</v>
      </c>
      <c r="T9" s="3">
        <f>'Default Data'!E9*S9</f>
        <v>177245.5794136322</v>
      </c>
      <c r="U9" s="3">
        <v>495.4</v>
      </c>
      <c r="V9" s="3">
        <v>79416</v>
      </c>
      <c r="W9" s="3">
        <f>'Default Data'!E9*V9</f>
        <v>89131.77099707465</v>
      </c>
      <c r="X9" s="3">
        <v>0</v>
      </c>
      <c r="Y9" s="3">
        <v>0</v>
      </c>
      <c r="Z9" s="3">
        <f>'Default Data'!E9*Y9</f>
        <v>0</v>
      </c>
      <c r="AA9" s="3">
        <v>448.1</v>
      </c>
      <c r="AB9" s="3">
        <v>87432</v>
      </c>
      <c r="AC9" s="3">
        <f>'Default Data'!E9*AB9</f>
        <v>98128.45020923027</v>
      </c>
      <c r="AD9" s="3">
        <v>0</v>
      </c>
      <c r="AE9" s="3">
        <v>0</v>
      </c>
      <c r="AF9" s="4">
        <f>'Default Data'!E9*AE9</f>
        <v>0</v>
      </c>
    </row>
    <row r="10" spans="2:32" ht="15">
      <c r="B10" s="11" t="s">
        <v>7</v>
      </c>
      <c r="C10" s="3">
        <v>456.71</v>
      </c>
      <c r="D10" s="3">
        <v>46627</v>
      </c>
      <c r="E10" s="3">
        <f>'Default Data'!D10*D10</f>
        <v>49462.68163790209</v>
      </c>
      <c r="F10" s="3">
        <v>383.71</v>
      </c>
      <c r="G10" s="3">
        <v>39349</v>
      </c>
      <c r="H10" s="3">
        <f>'Default Data'!D10*G10</f>
        <v>41742.06060372337</v>
      </c>
      <c r="I10" s="3">
        <v>724.44</v>
      </c>
      <c r="J10" s="3">
        <v>93498</v>
      </c>
      <c r="K10" s="3">
        <f>'Default Data'!D10*J10</f>
        <v>99184.20245309734</v>
      </c>
      <c r="L10" s="3">
        <v>676.14</v>
      </c>
      <c r="M10" s="3">
        <v>67401</v>
      </c>
      <c r="N10" s="3">
        <f>'Default Data'!D10*M10</f>
        <v>71500.07946203355</v>
      </c>
      <c r="O10" s="3">
        <v>888.6</v>
      </c>
      <c r="P10" s="3">
        <v>168568</v>
      </c>
      <c r="Q10" s="3">
        <f>'Default Data'!E10*P10</f>
        <v>185422.76293043056</v>
      </c>
      <c r="R10" s="3">
        <v>799.95</v>
      </c>
      <c r="S10" s="3">
        <v>123679</v>
      </c>
      <c r="T10" s="3">
        <f>'Default Data'!E10*S10</f>
        <v>136045.40539410044</v>
      </c>
      <c r="U10" s="3">
        <v>914.45</v>
      </c>
      <c r="V10" s="3">
        <v>88699</v>
      </c>
      <c r="W10" s="3">
        <f>'Default Data'!E10*V10</f>
        <v>97567.82811189705</v>
      </c>
      <c r="X10" s="3">
        <v>0</v>
      </c>
      <c r="Y10" s="3">
        <v>0</v>
      </c>
      <c r="Z10" s="3">
        <f>'Default Data'!E10*Y10</f>
        <v>0</v>
      </c>
      <c r="AA10" s="3">
        <v>580.4</v>
      </c>
      <c r="AB10" s="3">
        <v>78397</v>
      </c>
      <c r="AC10" s="3">
        <f>'Default Data'!E10*AB10</f>
        <v>86235.75260700112</v>
      </c>
      <c r="AD10" s="3">
        <v>0</v>
      </c>
      <c r="AE10" s="3">
        <v>0</v>
      </c>
      <c r="AF10" s="4">
        <f>'Default Data'!E10*AE10</f>
        <v>0</v>
      </c>
    </row>
    <row r="11" spans="2:32" ht="15">
      <c r="B11" s="11" t="s">
        <v>8</v>
      </c>
      <c r="C11" s="3">
        <v>353.11</v>
      </c>
      <c r="D11" s="3">
        <v>34639</v>
      </c>
      <c r="E11" s="3">
        <f>'Default Data'!D11*D11</f>
        <v>36486.31694104179</v>
      </c>
      <c r="F11" s="3">
        <v>299.89</v>
      </c>
      <c r="G11" s="3">
        <v>33209</v>
      </c>
      <c r="H11" s="3">
        <f>'Default Data'!D11*G11</f>
        <v>34980.05425373298</v>
      </c>
      <c r="I11" s="3">
        <v>626.95</v>
      </c>
      <c r="J11" s="3">
        <v>91556</v>
      </c>
      <c r="K11" s="3">
        <f>'Default Data'!D11*J11</f>
        <v>96438.731887584</v>
      </c>
      <c r="L11" s="3">
        <v>780.26</v>
      </c>
      <c r="M11" s="3">
        <v>74400</v>
      </c>
      <c r="N11" s="3">
        <f>'Default Data'!D11*M11</f>
        <v>78367.79296208058</v>
      </c>
      <c r="O11" s="3">
        <v>553.9</v>
      </c>
      <c r="P11" s="3">
        <v>111435</v>
      </c>
      <c r="Q11" s="3">
        <f>'Default Data'!E11*P11</f>
        <v>121712.17616684352</v>
      </c>
      <c r="R11" s="3">
        <v>697.45</v>
      </c>
      <c r="S11" s="3">
        <v>145293</v>
      </c>
      <c r="T11" s="3">
        <f>'Default Data'!E11*S11</f>
        <v>158692.7555239305</v>
      </c>
      <c r="U11" s="3">
        <v>644.5</v>
      </c>
      <c r="V11" s="3">
        <v>84128</v>
      </c>
      <c r="W11" s="3">
        <f>'Default Data'!E11*V11</f>
        <v>91886.76768128696</v>
      </c>
      <c r="X11" s="3">
        <v>0</v>
      </c>
      <c r="Y11" s="3">
        <v>0</v>
      </c>
      <c r="Z11" s="3">
        <f>'Default Data'!E11*Y11</f>
        <v>0</v>
      </c>
      <c r="AA11" s="3">
        <v>357.4</v>
      </c>
      <c r="AB11" s="3">
        <v>64122</v>
      </c>
      <c r="AC11" s="3">
        <f>'Default Data'!E11*AB11</f>
        <v>70035.69937784664</v>
      </c>
      <c r="AD11" s="3">
        <v>0</v>
      </c>
      <c r="AE11" s="3">
        <v>0</v>
      </c>
      <c r="AF11" s="4">
        <f>'Default Data'!E11*AE11</f>
        <v>0</v>
      </c>
    </row>
    <row r="12" spans="2:32" ht="15">
      <c r="B12" s="11" t="s">
        <v>9</v>
      </c>
      <c r="C12" s="3">
        <v>563.6</v>
      </c>
      <c r="D12" s="3">
        <v>52306</v>
      </c>
      <c r="E12" s="3">
        <f>'Default Data'!D12*D12</f>
        <v>55178.94536538406</v>
      </c>
      <c r="F12" s="3">
        <v>433.07</v>
      </c>
      <c r="G12" s="3">
        <v>46840</v>
      </c>
      <c r="H12" s="3">
        <f>'Default Data'!D12*G12</f>
        <v>49412.72131140958</v>
      </c>
      <c r="I12" s="3">
        <v>886.04</v>
      </c>
      <c r="J12" s="3">
        <v>106772</v>
      </c>
      <c r="K12" s="3">
        <f>'Default Data'!D12*J12</f>
        <v>112636.53031301929</v>
      </c>
      <c r="L12" s="3">
        <v>626.42</v>
      </c>
      <c r="M12" s="3">
        <v>65390</v>
      </c>
      <c r="N12" s="3">
        <f>'Default Data'!D12*M12</f>
        <v>68981.593649724</v>
      </c>
      <c r="O12" s="3">
        <v>993.2</v>
      </c>
      <c r="P12" s="3">
        <v>190990</v>
      </c>
      <c r="Q12" s="3">
        <f>'Default Data'!E12*P12</f>
        <v>208920.10929761454</v>
      </c>
      <c r="R12" s="3">
        <v>719</v>
      </c>
      <c r="S12" s="3">
        <v>177532</v>
      </c>
      <c r="T12" s="3">
        <f>'Default Data'!E12*S12</f>
        <v>194198.6745055977</v>
      </c>
      <c r="U12" s="3">
        <v>899.9</v>
      </c>
      <c r="V12" s="3">
        <v>114957</v>
      </c>
      <c r="W12" s="3">
        <f>'Default Data'!E12*V12</f>
        <v>125749.14395793433</v>
      </c>
      <c r="X12" s="3">
        <v>0</v>
      </c>
      <c r="Y12" s="3">
        <v>0</v>
      </c>
      <c r="Z12" s="3">
        <f>'Default Data'!E12*Y12</f>
        <v>0</v>
      </c>
      <c r="AA12" s="3">
        <v>244.6</v>
      </c>
      <c r="AB12" s="3">
        <v>93028</v>
      </c>
      <c r="AC12" s="3">
        <f>'Default Data'!E12*AB12</f>
        <v>101761.45310088742</v>
      </c>
      <c r="AD12" s="3">
        <v>0</v>
      </c>
      <c r="AE12" s="3">
        <v>0</v>
      </c>
      <c r="AF12" s="4">
        <f>'Default Data'!E12*AE12</f>
        <v>0</v>
      </c>
    </row>
    <row r="13" spans="2:32" ht="15">
      <c r="B13" s="11" t="s">
        <v>10</v>
      </c>
      <c r="C13" s="3">
        <v>291.67</v>
      </c>
      <c r="D13" s="3">
        <v>40379</v>
      </c>
      <c r="E13" s="3">
        <f>'Default Data'!D13*D13</f>
        <v>43944.26073907365</v>
      </c>
      <c r="F13" s="3">
        <v>363.23</v>
      </c>
      <c r="G13" s="3">
        <v>33024</v>
      </c>
      <c r="H13" s="3">
        <f>'Default Data'!D13*G13</f>
        <v>35939.85157252949</v>
      </c>
      <c r="I13" s="3">
        <v>889.07</v>
      </c>
      <c r="J13" s="3">
        <v>113349</v>
      </c>
      <c r="K13" s="3">
        <f>'Default Data'!D13*J13</f>
        <v>123357.14134855394</v>
      </c>
      <c r="L13" s="3">
        <v>743.72</v>
      </c>
      <c r="M13" s="3">
        <v>83140</v>
      </c>
      <c r="N13" s="3">
        <f>'Default Data'!D13*M13</f>
        <v>90480.83998728506</v>
      </c>
      <c r="O13" s="3">
        <v>991.42</v>
      </c>
      <c r="P13" s="3">
        <v>149887</v>
      </c>
      <c r="Q13" s="3">
        <f>'Default Data'!E13*P13</f>
        <v>169144.66350109034</v>
      </c>
      <c r="R13" s="3">
        <v>758.83</v>
      </c>
      <c r="S13" s="3">
        <v>159804</v>
      </c>
      <c r="T13" s="3">
        <f>'Default Data'!E13*S13</f>
        <v>180335.81168565812</v>
      </c>
      <c r="U13" s="3">
        <v>649.6</v>
      </c>
      <c r="V13" s="3">
        <v>118884</v>
      </c>
      <c r="W13" s="3">
        <f>'Default Data'!E13*V13</f>
        <v>134158.36046931104</v>
      </c>
      <c r="X13" s="3">
        <v>0</v>
      </c>
      <c r="Y13" s="3">
        <v>0</v>
      </c>
      <c r="Z13" s="3">
        <f>'Default Data'!E13*Y13</f>
        <v>0</v>
      </c>
      <c r="AA13" s="3">
        <v>331.3</v>
      </c>
      <c r="AB13" s="3">
        <v>92385</v>
      </c>
      <c r="AC13" s="3">
        <f>'Default Data'!E13*AB13</f>
        <v>104254.73681872497</v>
      </c>
      <c r="AD13" s="3">
        <v>0</v>
      </c>
      <c r="AE13" s="3">
        <v>0</v>
      </c>
      <c r="AF13" s="4">
        <f>'Default Data'!E13*AE13</f>
        <v>0</v>
      </c>
    </row>
    <row r="14" spans="2:32" ht="15">
      <c r="B14" s="11" t="s">
        <v>11</v>
      </c>
      <c r="C14" s="3">
        <v>309.06</v>
      </c>
      <c r="D14" s="3">
        <v>52152</v>
      </c>
      <c r="E14" s="3">
        <f>'Default Data'!D14*D14</f>
        <v>58285.5659070033</v>
      </c>
      <c r="F14" s="3">
        <v>351.31</v>
      </c>
      <c r="G14" s="3">
        <v>35842</v>
      </c>
      <c r="H14" s="3">
        <f>'Default Data'!D14*G14</f>
        <v>40057.35644345015</v>
      </c>
      <c r="I14" s="3">
        <v>1690.55</v>
      </c>
      <c r="J14" s="3">
        <v>96326</v>
      </c>
      <c r="K14" s="3">
        <f>'Default Data'!D14*J14</f>
        <v>107654.84394765302</v>
      </c>
      <c r="L14" s="3">
        <v>1091.73</v>
      </c>
      <c r="M14" s="3">
        <v>91903</v>
      </c>
      <c r="N14" s="3">
        <f>'Default Data'!D14*M14</f>
        <v>102711.6575308967</v>
      </c>
      <c r="O14" s="3">
        <v>1054.2</v>
      </c>
      <c r="P14" s="3">
        <v>158169</v>
      </c>
      <c r="Q14" s="3">
        <f>'Default Data'!E14*P14</f>
        <v>183298.59998538066</v>
      </c>
      <c r="R14" s="3">
        <v>840.18</v>
      </c>
      <c r="S14" s="3">
        <v>181841</v>
      </c>
      <c r="T14" s="3">
        <f>'Default Data'!E14*S14</f>
        <v>210731.5638332518</v>
      </c>
      <c r="U14" s="3">
        <v>1171.3</v>
      </c>
      <c r="V14" s="3">
        <v>141439</v>
      </c>
      <c r="W14" s="3">
        <f>'Default Data'!E14*V14</f>
        <v>163910.56833723583</v>
      </c>
      <c r="X14" s="3">
        <v>450.1</v>
      </c>
      <c r="Y14" s="3">
        <v>89905</v>
      </c>
      <c r="Z14" s="3">
        <f>'Default Data'!E14*Y14</f>
        <v>104188.94114324328</v>
      </c>
      <c r="AA14" s="3">
        <v>910.1</v>
      </c>
      <c r="AB14" s="3">
        <v>93866</v>
      </c>
      <c r="AC14" s="3">
        <f>'Default Data'!E14*AB14</f>
        <v>108779.2575424245</v>
      </c>
      <c r="AD14" s="3">
        <v>0</v>
      </c>
      <c r="AE14" s="3">
        <v>0</v>
      </c>
      <c r="AF14" s="4">
        <f>'Default Data'!E14*AE14</f>
        <v>0</v>
      </c>
    </row>
    <row r="15" spans="2:32" ht="15">
      <c r="B15" s="11" t="s">
        <v>12</v>
      </c>
      <c r="C15" s="3">
        <v>464.8</v>
      </c>
      <c r="D15" s="3">
        <v>49846</v>
      </c>
      <c r="E15" s="3">
        <f>'Default Data'!D15*D15</f>
        <v>58018.95601342601</v>
      </c>
      <c r="F15" s="3">
        <v>287.68</v>
      </c>
      <c r="G15" s="3">
        <v>26915</v>
      </c>
      <c r="H15" s="3">
        <f>'Default Data'!D15*G15</f>
        <v>31328.094553251238</v>
      </c>
      <c r="I15" s="3">
        <v>839.41</v>
      </c>
      <c r="J15" s="3">
        <v>88848</v>
      </c>
      <c r="K15" s="3">
        <f>'Default Data'!D15*J15</f>
        <v>103415.88500342805</v>
      </c>
      <c r="L15" s="3">
        <v>973.56</v>
      </c>
      <c r="M15" s="3">
        <v>82905</v>
      </c>
      <c r="N15" s="3">
        <f>'Default Data'!D15*M15</f>
        <v>96498.44618009638</v>
      </c>
      <c r="O15" s="3">
        <v>1210.15</v>
      </c>
      <c r="P15" s="3">
        <v>205026</v>
      </c>
      <c r="Q15" s="3">
        <f>'Default Data'!E15*P15</f>
        <v>247455.01803949795</v>
      </c>
      <c r="R15" s="3">
        <v>1487.8</v>
      </c>
      <c r="S15" s="3">
        <v>196885</v>
      </c>
      <c r="T15" s="3">
        <f>'Default Data'!E15*S15</f>
        <v>237629.28227008553</v>
      </c>
      <c r="U15" s="3">
        <v>1147.72</v>
      </c>
      <c r="V15" s="3">
        <v>123882</v>
      </c>
      <c r="W15" s="3">
        <f>'Default Data'!E15*V15</f>
        <v>149518.7076018119</v>
      </c>
      <c r="X15" s="3">
        <v>1535.62</v>
      </c>
      <c r="Y15" s="3">
        <v>204171</v>
      </c>
      <c r="Z15" s="3">
        <f>'Default Data'!E15*Y15</f>
        <v>246423.0804295179</v>
      </c>
      <c r="AA15" s="3">
        <v>558.4</v>
      </c>
      <c r="AB15" s="3">
        <v>87080</v>
      </c>
      <c r="AC15" s="3">
        <f>'Default Data'!E15*AB15</f>
        <v>105100.73342346572</v>
      </c>
      <c r="AD15" s="3">
        <v>0</v>
      </c>
      <c r="AE15" s="3">
        <v>0</v>
      </c>
      <c r="AF15" s="4">
        <f>'Default Data'!E15*AE15</f>
        <v>0</v>
      </c>
    </row>
    <row r="16" spans="2:32" ht="15.75" thickBot="1">
      <c r="B16" s="19" t="s">
        <v>13</v>
      </c>
      <c r="C16" s="20">
        <v>246.42</v>
      </c>
      <c r="D16" s="20">
        <v>41798</v>
      </c>
      <c r="E16" s="20">
        <f>'Default Data'!D16*D16</f>
        <v>48501.89117508111</v>
      </c>
      <c r="F16" s="20">
        <v>267.4</v>
      </c>
      <c r="G16" s="20">
        <v>27582</v>
      </c>
      <c r="H16" s="20">
        <f>'Default Data'!D16*G16</f>
        <v>32005.8175604356</v>
      </c>
      <c r="I16" s="20">
        <v>764.55</v>
      </c>
      <c r="J16" s="20">
        <v>72098</v>
      </c>
      <c r="K16" s="20">
        <f>'Default Data'!D16*J16</f>
        <v>83661.64290016264</v>
      </c>
      <c r="L16" s="20">
        <v>766.61</v>
      </c>
      <c r="M16" s="20">
        <v>67674</v>
      </c>
      <c r="N16" s="20">
        <f>'Default Data'!D16*M16</f>
        <v>78528.08707073159</v>
      </c>
      <c r="O16" s="20">
        <v>1017.8</v>
      </c>
      <c r="P16" s="20">
        <v>166307</v>
      </c>
      <c r="Q16" s="20">
        <f>'Default Data'!E16*P16</f>
        <v>200106.60794039068</v>
      </c>
      <c r="R16" s="20">
        <v>853</v>
      </c>
      <c r="S16" s="20">
        <v>150089</v>
      </c>
      <c r="T16" s="20">
        <f>'Default Data'!E16*S16</f>
        <v>180592.52273906267</v>
      </c>
      <c r="U16" s="20">
        <v>200.9</v>
      </c>
      <c r="V16" s="20">
        <v>7998</v>
      </c>
      <c r="W16" s="20">
        <f>'Default Data'!E16*V16</f>
        <v>9623.483378975297</v>
      </c>
      <c r="X16" s="20">
        <v>1762.9</v>
      </c>
      <c r="Y16" s="20">
        <v>210838</v>
      </c>
      <c r="Z16" s="20">
        <f>'Default Data'!E16*Y16</f>
        <v>253687.92056218974</v>
      </c>
      <c r="AA16" s="20">
        <v>409.2</v>
      </c>
      <c r="AB16" s="20">
        <v>86040</v>
      </c>
      <c r="AC16" s="20">
        <f>'Default Data'!E16*AB16</f>
        <v>103526.44535221737</v>
      </c>
      <c r="AD16" s="20">
        <v>390.6</v>
      </c>
      <c r="AE16" s="20">
        <v>35287</v>
      </c>
      <c r="AF16" s="21">
        <f>'Default Data'!E16*AE16</f>
        <v>42458.59689846228</v>
      </c>
    </row>
    <row r="17" spans="2:32" s="13" customFormat="1" ht="15.75" thickBot="1">
      <c r="B17" s="22" t="s">
        <v>44</v>
      </c>
      <c r="C17" s="23">
        <f>SUM(C5:C16)</f>
        <v>4217.995</v>
      </c>
      <c r="D17" s="23">
        <f aca="true" t="shared" si="0" ref="D17:AF17">SUM(D5:D16)</f>
        <v>471098</v>
      </c>
      <c r="E17" s="23">
        <f t="shared" si="0"/>
        <v>522559.82922829245</v>
      </c>
      <c r="F17" s="23">
        <f t="shared" si="0"/>
        <v>4478.379999999999</v>
      </c>
      <c r="G17" s="23">
        <f t="shared" si="0"/>
        <v>399720</v>
      </c>
      <c r="H17" s="23">
        <f t="shared" si="0"/>
        <v>442509.33787381405</v>
      </c>
      <c r="I17" s="23">
        <f t="shared" si="0"/>
        <v>10722.409999999998</v>
      </c>
      <c r="J17" s="23">
        <f t="shared" si="0"/>
        <v>1042218</v>
      </c>
      <c r="K17" s="23">
        <f t="shared" si="0"/>
        <v>1151876.992128042</v>
      </c>
      <c r="L17" s="23">
        <f t="shared" si="0"/>
        <v>9151.410000000002</v>
      </c>
      <c r="M17" s="23">
        <f t="shared" si="0"/>
        <v>942240</v>
      </c>
      <c r="N17" s="23">
        <f t="shared" si="0"/>
        <v>1047585.0502330771</v>
      </c>
      <c r="O17" s="23">
        <f t="shared" si="0"/>
        <v>10032.169999999998</v>
      </c>
      <c r="P17" s="23">
        <f t="shared" si="0"/>
        <v>1634327</v>
      </c>
      <c r="Q17" s="23">
        <f t="shared" si="0"/>
        <v>1868676.8563479744</v>
      </c>
      <c r="R17" s="23">
        <f t="shared" si="0"/>
        <v>9556.849999999999</v>
      </c>
      <c r="S17" s="23">
        <f t="shared" si="0"/>
        <v>1808234</v>
      </c>
      <c r="T17" s="23">
        <f t="shared" si="0"/>
        <v>2081678.0649520503</v>
      </c>
      <c r="U17" s="23">
        <f t="shared" si="0"/>
        <v>8677.77</v>
      </c>
      <c r="V17" s="23">
        <f t="shared" si="0"/>
        <v>1090192</v>
      </c>
      <c r="W17" s="23">
        <f t="shared" si="0"/>
        <v>1250958.4889817615</v>
      </c>
      <c r="X17" s="23">
        <f t="shared" si="0"/>
        <v>3748.62</v>
      </c>
      <c r="Y17" s="23">
        <f t="shared" si="0"/>
        <v>504914</v>
      </c>
      <c r="Z17" s="23">
        <f t="shared" si="0"/>
        <v>604299.9421349509</v>
      </c>
      <c r="AA17" s="23">
        <f t="shared" si="0"/>
        <v>3839.5</v>
      </c>
      <c r="AB17" s="23">
        <f t="shared" si="0"/>
        <v>682350</v>
      </c>
      <c r="AC17" s="23">
        <f t="shared" si="0"/>
        <v>777822.5284317981</v>
      </c>
      <c r="AD17" s="23">
        <f t="shared" si="0"/>
        <v>390.6</v>
      </c>
      <c r="AE17" s="23">
        <f t="shared" si="0"/>
        <v>35287</v>
      </c>
      <c r="AF17" s="24">
        <f t="shared" si="0"/>
        <v>42458.59689846228</v>
      </c>
    </row>
    <row r="20" spans="2:7" ht="15.75" thickBot="1">
      <c r="B20" s="117" t="s">
        <v>89</v>
      </c>
      <c r="C20" s="117"/>
      <c r="D20" s="117"/>
      <c r="E20" s="117"/>
      <c r="F20" s="117"/>
      <c r="G20" s="117"/>
    </row>
    <row r="21" spans="2:12" ht="30">
      <c r="B21" s="25"/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30" t="s">
        <v>37</v>
      </c>
      <c r="J21" s="29" t="s">
        <v>38</v>
      </c>
      <c r="K21" s="29" t="s">
        <v>39</v>
      </c>
      <c r="L21" s="31" t="s">
        <v>40</v>
      </c>
    </row>
    <row r="22" spans="2:15" ht="15.75" thickBot="1">
      <c r="B22" s="14"/>
      <c r="C22" s="26" t="s">
        <v>46</v>
      </c>
      <c r="D22" s="26" t="s">
        <v>46</v>
      </c>
      <c r="E22" s="26" t="s">
        <v>46</v>
      </c>
      <c r="F22" s="26" t="s">
        <v>46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32" t="s">
        <v>46</v>
      </c>
      <c r="M22" s="115"/>
      <c r="N22" s="115"/>
      <c r="O22" s="115"/>
    </row>
    <row r="23" spans="2:12" ht="15">
      <c r="B23" s="15" t="s">
        <v>14</v>
      </c>
      <c r="C23" s="27">
        <f>E5*'Default Data'!$B5*'Default Data'!$D$28/1000</f>
        <v>72.06565442857965</v>
      </c>
      <c r="D23" s="27">
        <f>H5*'Default Data'!$B5*'Default Data'!$D$28/1000</f>
        <v>83.7351238107106</v>
      </c>
      <c r="E23" s="27">
        <f>K5*'Default Data'!$B5*'Default Data'!$D$28/1000</f>
        <v>146.13338003550584</v>
      </c>
      <c r="F23" s="27">
        <f>N5*'Default Data'!$B5*'Default Data'!$D$28/1000</f>
        <v>212.28858184191458</v>
      </c>
      <c r="G23" s="27">
        <f>Q5*'Default Data'!$B5*'Default Data'!$D$28/1000</f>
        <v>0</v>
      </c>
      <c r="H23" s="27">
        <f>T5*'Default Data'!$B5*'Default Data'!$D$28/1000</f>
        <v>237.59918115837357</v>
      </c>
      <c r="I23" s="27">
        <f>W5*'Default Data'!$B5*'Default Data'!$D$28/1000</f>
        <v>184.7200794940337</v>
      </c>
      <c r="J23" s="27">
        <f>Z5*'Default Data'!$B5*'Default Data'!$D$28/1000</f>
        <v>0</v>
      </c>
      <c r="K23" s="27">
        <f>AC5*'Default Data'!$B5*'Default Data'!$D$28/1000</f>
        <v>0</v>
      </c>
      <c r="L23" s="33">
        <f>AF5*'Default Data'!$B5*'Default Data'!$D$28/1000</f>
        <v>0</v>
      </c>
    </row>
    <row r="24" spans="2:12" ht="15">
      <c r="B24" s="11" t="s">
        <v>3</v>
      </c>
      <c r="C24" s="28">
        <f>E6*'Default Data'!$B6*'Default Data'!$D$28/1000</f>
        <v>60.26305393373786</v>
      </c>
      <c r="D24" s="28">
        <f>H6*'Default Data'!$B6*'Default Data'!$D$28/1000</f>
        <v>66.50184628572933</v>
      </c>
      <c r="E24" s="28">
        <f>K6*'Default Data'!$B6*'Default Data'!$D$28/1000</f>
        <v>133.48781234315462</v>
      </c>
      <c r="F24" s="28">
        <f>N6*'Default Data'!$B6*'Default Data'!$D$28/1000</f>
        <v>145.7879594837558</v>
      </c>
      <c r="G24" s="28">
        <f>Q6*'Default Data'!$B6*'Default Data'!$D$28/1000</f>
        <v>46.07236077601521</v>
      </c>
      <c r="H24" s="28">
        <f>T6*'Default Data'!$B6*'Default Data'!$D$28/1000</f>
        <v>352.0107355647132</v>
      </c>
      <c r="I24" s="28">
        <f>W6*'Default Data'!$B6*'Default Data'!$D$28/1000</f>
        <v>178.30637362301644</v>
      </c>
      <c r="J24" s="28">
        <f>Z6*'Default Data'!$B6*'Default Data'!$D$28/1000</f>
        <v>0</v>
      </c>
      <c r="K24" s="28">
        <f>AC6*'Default Data'!$B6*'Default Data'!$D$28/1000</f>
        <v>0</v>
      </c>
      <c r="L24" s="34">
        <f>AF6*'Default Data'!$B6*'Default Data'!$D$28/1000</f>
        <v>0</v>
      </c>
    </row>
    <row r="25" spans="2:12" ht="15">
      <c r="B25" s="11" t="s">
        <v>4</v>
      </c>
      <c r="C25" s="28">
        <f>E7*'Default Data'!$B7*'Default Data'!$D$28/1000</f>
        <v>75.48899228640016</v>
      </c>
      <c r="D25" s="28">
        <f>H7*'Default Data'!$B7*'Default Data'!$D$28/1000</f>
        <v>63.459120387208586</v>
      </c>
      <c r="E25" s="28">
        <f>K7*'Default Data'!$B7*'Default Data'!$D$28/1000</f>
        <v>151.45568202102208</v>
      </c>
      <c r="F25" s="28">
        <f>N7*'Default Data'!$B7*'Default Data'!$D$28/1000</f>
        <v>144.1729285135342</v>
      </c>
      <c r="G25" s="28">
        <f>Q7*'Default Data'!$B7*'Default Data'!$D$28/1000</f>
        <v>326.47785433647255</v>
      </c>
      <c r="H25" s="28">
        <f>T7*'Default Data'!$B7*'Default Data'!$D$28/1000</f>
        <v>273.2534659565421</v>
      </c>
      <c r="I25" s="28">
        <f>W7*'Default Data'!$B7*'Default Data'!$D$28/1000</f>
        <v>200.79939286383262</v>
      </c>
      <c r="J25" s="28">
        <f>Z7*'Default Data'!$B7*'Default Data'!$D$28/1000</f>
        <v>0</v>
      </c>
      <c r="K25" s="28">
        <f>AC7*'Default Data'!$B7*'Default Data'!$D$28/1000</f>
        <v>0</v>
      </c>
      <c r="L25" s="34">
        <f>AF7*'Default Data'!$B7*'Default Data'!$D$28/1000</f>
        <v>0</v>
      </c>
    </row>
    <row r="26" spans="2:12" ht="15">
      <c r="B26" s="11" t="s">
        <v>5</v>
      </c>
      <c r="C26" s="28">
        <f>E8*'Default Data'!$B8*'Default Data'!$D$28/1000</f>
        <v>64.08014426881657</v>
      </c>
      <c r="D26" s="28">
        <f>H8*'Default Data'!$B8*'Default Data'!$D$28/1000</f>
        <v>61.56769089509565</v>
      </c>
      <c r="E26" s="28">
        <f>K8*'Default Data'!$B8*'Default Data'!$D$28/1000</f>
        <v>215.89692200141778</v>
      </c>
      <c r="F26" s="28">
        <f>N8*'Default Data'!$B8*'Default Data'!$D$28/1000</f>
        <v>196.11816760445464</v>
      </c>
      <c r="G26" s="28">
        <f>Q8*'Default Data'!$B8*'Default Data'!$D$28/1000</f>
        <v>337.49663414126184</v>
      </c>
      <c r="H26" s="28">
        <f>T8*'Default Data'!$B8*'Default Data'!$D$28/1000</f>
        <v>290.8700114665615</v>
      </c>
      <c r="I26" s="28">
        <f>W8*'Default Data'!$B8*'Default Data'!$D$28/1000</f>
        <v>177.2207447531379</v>
      </c>
      <c r="J26" s="28">
        <f>Z8*'Default Data'!$B8*'Default Data'!$D$28/1000</f>
        <v>0</v>
      </c>
      <c r="K26" s="28">
        <f>AC8*'Default Data'!$B8*'Default Data'!$D$28/1000</f>
        <v>0</v>
      </c>
      <c r="L26" s="34">
        <f>AF8*'Default Data'!$B8*'Default Data'!$D$28/1000</f>
        <v>0</v>
      </c>
    </row>
    <row r="27" spans="2:12" ht="15">
      <c r="B27" s="11" t="s">
        <v>6</v>
      </c>
      <c r="C27" s="28">
        <f>E9*'Default Data'!$B9*'Default Data'!$D$28/1000</f>
        <v>57.39355916969778</v>
      </c>
      <c r="D27" s="28">
        <f>H9*'Default Data'!$B9*'Default Data'!$D$28/1000</f>
        <v>62.311875287153356</v>
      </c>
      <c r="E27" s="28">
        <f>K9*'Default Data'!$B9*'Default Data'!$D$28/1000</f>
        <v>165.22956859192635</v>
      </c>
      <c r="F27" s="28">
        <f>N9*'Default Data'!$B9*'Default Data'!$D$28/1000</f>
        <v>180.20134817626234</v>
      </c>
      <c r="G27" s="28">
        <f>Q9*'Default Data'!$B9*'Default Data'!$D$28/1000</f>
        <v>347.69239253271246</v>
      </c>
      <c r="H27" s="28">
        <f>T9*'Default Data'!$B9*'Default Data'!$D$28/1000</f>
        <v>341.4185496883522</v>
      </c>
      <c r="I27" s="28">
        <f>W9*'Default Data'!$B9*'Default Data'!$D$28/1000</f>
        <v>171.6896979075522</v>
      </c>
      <c r="J27" s="28">
        <f>Z9*'Default Data'!$B9*'Default Data'!$D$28/1000</f>
        <v>0</v>
      </c>
      <c r="K27" s="28">
        <f>AC9*'Default Data'!$B9*'Default Data'!$D$28/1000</f>
        <v>189.01951329018215</v>
      </c>
      <c r="L27" s="34">
        <f>AF9*'Default Data'!$B9*'Default Data'!$D$28/1000</f>
        <v>0</v>
      </c>
    </row>
    <row r="28" spans="2:12" ht="15">
      <c r="B28" s="11" t="s">
        <v>7</v>
      </c>
      <c r="C28" s="28">
        <f>E10*'Default Data'!$B10*'Default Data'!$D$28/1000</f>
        <v>95.4631660841956</v>
      </c>
      <c r="D28" s="28">
        <f>H10*'Default Data'!$B10*'Default Data'!$D$28/1000</f>
        <v>80.56233774952308</v>
      </c>
      <c r="E28" s="28">
        <f>K10*'Default Data'!$B10*'Default Data'!$D$28/1000</f>
        <v>191.42589277757781</v>
      </c>
      <c r="F28" s="28">
        <f>N10*'Default Data'!$B10*'Default Data'!$D$28/1000</f>
        <v>137.99542876961561</v>
      </c>
      <c r="G28" s="28">
        <f>Q10*'Default Data'!$B10*'Default Data'!$D$28/1000</f>
        <v>357.86664667720373</v>
      </c>
      <c r="H28" s="28">
        <f>T10*'Default Data'!$B10*'Default Data'!$D$28/1000</f>
        <v>262.568156437698</v>
      </c>
      <c r="I28" s="28">
        <f>W10*'Default Data'!$B10*'Default Data'!$D$28/1000</f>
        <v>188.30628407302274</v>
      </c>
      <c r="J28" s="28">
        <f>Z10*'Default Data'!$B10*'Default Data'!$D$28/1000</f>
        <v>0</v>
      </c>
      <c r="K28" s="28">
        <f>AC10*'Default Data'!$B10*'Default Data'!$D$28/1000</f>
        <v>166.43533469906947</v>
      </c>
      <c r="L28" s="34">
        <f>AF10*'Default Data'!$B10*'Default Data'!$D$28/1000</f>
        <v>0</v>
      </c>
    </row>
    <row r="29" spans="2:12" ht="15">
      <c r="B29" s="11" t="s">
        <v>8</v>
      </c>
      <c r="C29" s="28">
        <f>E11*'Default Data'!$B11*'Default Data'!$D$28/1000</f>
        <v>69.66886743508526</v>
      </c>
      <c r="D29" s="28">
        <f>H11*'Default Data'!$B11*'Default Data'!$D$28/1000</f>
        <v>66.7927312754914</v>
      </c>
      <c r="E29" s="28">
        <f>K11*'Default Data'!$B11*'Default Data'!$D$28/1000</f>
        <v>184.1451204390042</v>
      </c>
      <c r="F29" s="28">
        <f>N11*'Default Data'!$B11*'Default Data'!$D$28/1000</f>
        <v>149.63953165998856</v>
      </c>
      <c r="G29" s="28">
        <f>Q11*'Default Data'!$B11*'Default Data'!$D$28/1000</f>
        <v>232.4035467955196</v>
      </c>
      <c r="H29" s="28">
        <f>T11*'Default Data'!$B11*'Default Data'!$D$28/1000</f>
        <v>303.0161845431097</v>
      </c>
      <c r="I29" s="28">
        <f>W11*'Default Data'!$B11*'Default Data'!$D$28/1000</f>
        <v>175.45336370811214</v>
      </c>
      <c r="J29" s="28">
        <f>Z11*'Default Data'!$B11*'Default Data'!$D$28/1000</f>
        <v>0</v>
      </c>
      <c r="K29" s="28">
        <f>AC11*'Default Data'!$B11*'Default Data'!$D$28/1000</f>
        <v>133.72979968252622</v>
      </c>
      <c r="L29" s="34">
        <f>AF11*'Default Data'!$B11*'Default Data'!$D$28/1000</f>
        <v>0</v>
      </c>
    </row>
    <row r="30" spans="2:12" ht="15">
      <c r="B30" s="11" t="s">
        <v>9</v>
      </c>
      <c r="C30" s="28">
        <f>E12*'Default Data'!$B12*'Default Data'!$D$28/1000</f>
        <v>104.99649124790662</v>
      </c>
      <c r="D30" s="28">
        <f>H12*'Default Data'!$B12*'Default Data'!$D$28/1000</f>
        <v>94.02431174343184</v>
      </c>
      <c r="E30" s="28">
        <f>K12*'Default Data'!$B12*'Default Data'!$D$28/1000</f>
        <v>214.32886023633014</v>
      </c>
      <c r="F30" s="28">
        <f>N12*'Default Data'!$B12*'Default Data'!$D$28/1000</f>
        <v>131.2606691909267</v>
      </c>
      <c r="G30" s="28">
        <f>Q12*'Default Data'!$B12*'Default Data'!$D$28/1000</f>
        <v>397.5407337368199</v>
      </c>
      <c r="H30" s="28">
        <f>T12*'Default Data'!$B12*'Default Data'!$D$28/1000</f>
        <v>369.5282556247192</v>
      </c>
      <c r="I30" s="28">
        <f>W12*'Default Data'!$B12*'Default Data'!$D$28/1000</f>
        <v>239.28001533160693</v>
      </c>
      <c r="J30" s="28">
        <f>Z12*'Default Data'!$B12*'Default Data'!$D$28/1000</f>
        <v>0</v>
      </c>
      <c r="K30" s="28">
        <f>AC12*'Default Data'!$B12*'Default Data'!$D$28/1000</f>
        <v>193.63537032341424</v>
      </c>
      <c r="L30" s="34">
        <f>AF12*'Default Data'!$B12*'Default Data'!$D$28/1000</f>
        <v>0</v>
      </c>
    </row>
    <row r="31" spans="2:12" ht="15">
      <c r="B31" s="11" t="s">
        <v>10</v>
      </c>
      <c r="C31" s="28">
        <f>E13*'Default Data'!$B13*'Default Data'!$D$28/1000</f>
        <v>83.31079959957373</v>
      </c>
      <c r="D31" s="28">
        <f>H13*'Default Data'!$B13*'Default Data'!$D$28/1000</f>
        <v>68.13580935576225</v>
      </c>
      <c r="E31" s="28">
        <f>K13*'Default Data'!$B13*'Default Data'!$D$28/1000</f>
        <v>233.8640338743427</v>
      </c>
      <c r="F31" s="28">
        <f>N13*'Default Data'!$B13*'Default Data'!$D$28/1000</f>
        <v>171.5361915527517</v>
      </c>
      <c r="G31" s="28">
        <f>Q13*'Default Data'!$B13*'Default Data'!$D$28/1000</f>
        <v>320.66934173606313</v>
      </c>
      <c r="H31" s="28">
        <f>T13*'Default Data'!$B13*'Default Data'!$D$28/1000</f>
        <v>341.8858439143477</v>
      </c>
      <c r="I31" s="28">
        <f>W13*'Default Data'!$B13*'Default Data'!$D$28/1000</f>
        <v>254.34129726360615</v>
      </c>
      <c r="J31" s="28">
        <f>Z13*'Default Data'!$B13*'Default Data'!$D$28/1000</f>
        <v>0</v>
      </c>
      <c r="K31" s="28">
        <f>AC13*'Default Data'!$B13*'Default Data'!$D$28/1000</f>
        <v>197.6491432631662</v>
      </c>
      <c r="L31" s="34">
        <f>AF13*'Default Data'!$B13*'Default Data'!$D$28/1000</f>
        <v>0</v>
      </c>
    </row>
    <row r="32" spans="2:12" ht="15">
      <c r="B32" s="11" t="s">
        <v>11</v>
      </c>
      <c r="C32" s="28">
        <f>E14*'Default Data'!$B14*'Default Data'!$D$28/1000</f>
        <v>110.834867332138</v>
      </c>
      <c r="D32" s="28">
        <f>H14*'Default Data'!$B14*'Default Data'!$D$28/1000</f>
        <v>76.17240594643523</v>
      </c>
      <c r="E32" s="28">
        <f>K14*'Default Data'!$B14*'Default Data'!$D$28/1000</f>
        <v>204.71466924826518</v>
      </c>
      <c r="F32" s="28">
        <f>N14*'Default Data'!$B14*'Default Data'!$D$28/1000</f>
        <v>195.31478778235694</v>
      </c>
      <c r="G32" s="28">
        <f>Q14*'Default Data'!$B14*'Default Data'!$D$28/1000</f>
        <v>348.55758360416377</v>
      </c>
      <c r="H32" s="28">
        <f>T14*'Default Data'!$B14*'Default Data'!$D$28/1000</f>
        <v>400.7236535614737</v>
      </c>
      <c r="I32" s="28">
        <f>W14*'Default Data'!$B14*'Default Data'!$D$28/1000</f>
        <v>311.68962355069146</v>
      </c>
      <c r="J32" s="28">
        <f>Z14*'Default Data'!$B14*'Default Data'!$D$28/1000</f>
        <v>198.1239658462299</v>
      </c>
      <c r="K32" s="28">
        <f>AC14*'Default Data'!$B14*'Default Data'!$D$28/1000</f>
        <v>206.85283552774837</v>
      </c>
      <c r="L32" s="34">
        <f>AF14*'Default Data'!$B14*'Default Data'!$D$28/1000</f>
        <v>0</v>
      </c>
    </row>
    <row r="33" spans="2:12" ht="15">
      <c r="B33" s="11" t="s">
        <v>12</v>
      </c>
      <c r="C33" s="28">
        <f>E15*'Default Data'!$B15*'Default Data'!$D$28/1000</f>
        <v>110.45053347857062</v>
      </c>
      <c r="D33" s="28">
        <f>H15*'Default Data'!$B15*'Default Data'!$D$28/1000</f>
        <v>59.63921094121351</v>
      </c>
      <c r="E33" s="28">
        <f>K15*'Default Data'!$B15*'Default Data'!$D$28/1000</f>
        <v>196.8725474161225</v>
      </c>
      <c r="F33" s="28">
        <f>N15*'Default Data'!$B15*'Default Data'!$D$28/1000</f>
        <v>183.7038373799482</v>
      </c>
      <c r="G33" s="28">
        <f>Q15*'Default Data'!$B15*'Default Data'!$D$28/1000</f>
        <v>471.0794649267241</v>
      </c>
      <c r="H33" s="28">
        <f>T15*'Default Data'!$B15*'Default Data'!$D$28/1000</f>
        <v>452.3742376678962</v>
      </c>
      <c r="I33" s="28">
        <f>W15*'Default Data'!$B15*'Default Data'!$D$28/1000</f>
        <v>284.6383691534363</v>
      </c>
      <c r="J33" s="28">
        <f>Z15*'Default Data'!$B15*'Default Data'!$D$28/1000</f>
        <v>469.1149680213933</v>
      </c>
      <c r="K33" s="28">
        <f>AC15*'Default Data'!$B15*'Default Data'!$D$28/1000</f>
        <v>200.07998890784162</v>
      </c>
      <c r="L33" s="34">
        <f>AF15*'Default Data'!$B15*'Default Data'!$D$28/1000</f>
        <v>0</v>
      </c>
    </row>
    <row r="34" spans="2:12" ht="15.75" thickBot="1">
      <c r="B34" s="19" t="s">
        <v>13</v>
      </c>
      <c r="C34" s="36">
        <f>E16*'Default Data'!$B16*'Default Data'!$D$28/1000</f>
        <v>92.33861830380529</v>
      </c>
      <c r="D34" s="36">
        <f>H16*'Default Data'!$B16*'Default Data'!$D$28/1000</f>
        <v>60.93314919507051</v>
      </c>
      <c r="E34" s="36">
        <f>K16*'Default Data'!$B16*'Default Data'!$D$28/1000</f>
        <v>159.27627404344113</v>
      </c>
      <c r="F34" s="36">
        <f>N16*'Default Data'!$B16*'Default Data'!$D$28/1000</f>
        <v>149.50293447274316</v>
      </c>
      <c r="G34" s="36">
        <f>Q16*'Default Data'!$B16*'Default Data'!$D$28/1000</f>
        <v>380.96592200862864</v>
      </c>
      <c r="H34" s="36">
        <f>T16*'Default Data'!$B16*'Default Data'!$D$28/1000</f>
        <v>343.8147177710684</v>
      </c>
      <c r="I34" s="36">
        <f>W16*'Default Data'!$B16*'Default Data'!$D$28/1000</f>
        <v>18.321330095696588</v>
      </c>
      <c r="J34" s="36">
        <f>Z16*'Default Data'!$B16*'Default Data'!$D$28/1000</f>
        <v>482.9748180440706</v>
      </c>
      <c r="K34" s="36">
        <f>AC16*'Default Data'!$B16*'Default Data'!$D$28/1000</f>
        <v>197.0951789739603</v>
      </c>
      <c r="L34" s="37">
        <f>AF16*'Default Data'!$B16*'Default Data'!$D$28/1000</f>
        <v>80.83330521215873</v>
      </c>
    </row>
    <row r="35" spans="2:12" ht="15.75" thickBot="1">
      <c r="B35" s="22" t="s">
        <v>44</v>
      </c>
      <c r="C35" s="38">
        <f aca="true" t="shared" si="1" ref="C35:L35">SUM(C23:C34)</f>
        <v>996.354747568507</v>
      </c>
      <c r="D35" s="38">
        <f t="shared" si="1"/>
        <v>843.8356128728254</v>
      </c>
      <c r="E35" s="38">
        <f t="shared" si="1"/>
        <v>2196.8307630281106</v>
      </c>
      <c r="F35" s="38">
        <f t="shared" si="1"/>
        <v>1997.5223664282526</v>
      </c>
      <c r="G35" s="38">
        <f t="shared" si="1"/>
        <v>3566.8224812715853</v>
      </c>
      <c r="H35" s="38">
        <f t="shared" si="1"/>
        <v>3969.0629933548557</v>
      </c>
      <c r="I35" s="38">
        <f t="shared" si="1"/>
        <v>2384.766571817745</v>
      </c>
      <c r="J35" s="38">
        <f t="shared" si="1"/>
        <v>1150.2137519116939</v>
      </c>
      <c r="K35" s="38">
        <f t="shared" si="1"/>
        <v>1484.4971646679087</v>
      </c>
      <c r="L35" s="39">
        <f t="shared" si="1"/>
        <v>80.83330521215873</v>
      </c>
    </row>
    <row r="36" spans="2:12" ht="15.75" thickBot="1">
      <c r="B36" s="35" t="s">
        <v>48</v>
      </c>
      <c r="C36" s="118">
        <f>SUM(C35:L35)</f>
        <v>18670.739758133645</v>
      </c>
      <c r="D36" s="119"/>
      <c r="E36" s="119"/>
      <c r="F36" s="119"/>
      <c r="G36" s="119"/>
      <c r="H36" s="119"/>
      <c r="I36" s="119"/>
      <c r="J36" s="119"/>
      <c r="K36" s="119"/>
      <c r="L36" s="120"/>
    </row>
    <row r="39" spans="2:7" ht="15.75" thickBot="1">
      <c r="B39" s="117" t="s">
        <v>51</v>
      </c>
      <c r="C39" s="117"/>
      <c r="D39" s="117"/>
      <c r="E39" s="117"/>
      <c r="F39" s="117"/>
      <c r="G39" s="117"/>
    </row>
    <row r="40" spans="2:12" ht="30">
      <c r="B40" s="25"/>
      <c r="C40" s="29" t="s">
        <v>31</v>
      </c>
      <c r="D40" s="29" t="s">
        <v>32</v>
      </c>
      <c r="E40" s="29" t="s">
        <v>33</v>
      </c>
      <c r="F40" s="29" t="s">
        <v>34</v>
      </c>
      <c r="G40" s="29" t="s">
        <v>35</v>
      </c>
      <c r="H40" s="29" t="s">
        <v>36</v>
      </c>
      <c r="I40" s="30" t="s">
        <v>37</v>
      </c>
      <c r="J40" s="29" t="s">
        <v>38</v>
      </c>
      <c r="K40" s="29" t="s">
        <v>39</v>
      </c>
      <c r="L40" s="31" t="s">
        <v>40</v>
      </c>
    </row>
    <row r="41" spans="2:12" ht="15.75" thickBot="1">
      <c r="B41" s="14"/>
      <c r="C41" s="26" t="s">
        <v>46</v>
      </c>
      <c r="D41" s="26" t="s">
        <v>46</v>
      </c>
      <c r="E41" s="26" t="s">
        <v>46</v>
      </c>
      <c r="F41" s="26" t="s">
        <v>46</v>
      </c>
      <c r="G41" s="26" t="s">
        <v>46</v>
      </c>
      <c r="H41" s="26" t="s">
        <v>46</v>
      </c>
      <c r="I41" s="26" t="s">
        <v>46</v>
      </c>
      <c r="J41" s="26" t="s">
        <v>46</v>
      </c>
      <c r="K41" s="26" t="s">
        <v>46</v>
      </c>
      <c r="L41" s="32" t="s">
        <v>46</v>
      </c>
    </row>
    <row r="42" spans="2:12" ht="15.75" thickBot="1">
      <c r="B42" s="15" t="s">
        <v>14</v>
      </c>
      <c r="C42" s="27">
        <f>C5*'Default Data'!$C$36*'Default Data'!$B5*'Default Data'!$D$28/1000</f>
        <v>259.26997808759614</v>
      </c>
      <c r="D42" s="27">
        <f>F5*'Default Data'!$C$37*'Default Data'!$B5*'Default Data'!$D$28/1000</f>
        <v>212.41129492086952</v>
      </c>
      <c r="E42" s="27">
        <f>I5*'Default Data'!$C$38*'Default Data'!$B5*'Default Data'!$D$28/1000</f>
        <v>790.7089367332088</v>
      </c>
      <c r="F42" s="27">
        <f>L5*'Default Data'!$C$39*'Default Data'!$B5*'Default Data'!$D$28/1000</f>
        <v>590.1506255302999</v>
      </c>
      <c r="G42" s="27">
        <f>O5*'Default Data'!$C$40*'Default Data'!$B5*'Default Data'!$D$28/1000</f>
        <v>0</v>
      </c>
      <c r="H42" s="27">
        <f>R5*'Default Data'!$C$41*'Default Data'!$B5*'Default Data'!$D$28/1000</f>
        <v>524.5861758125528</v>
      </c>
      <c r="I42" s="27">
        <f>U5*'Default Data'!$C$42*'Default Data'!$B5*'Default Data'!$D$28/1000</f>
        <v>694.9848293410816</v>
      </c>
      <c r="J42" s="27">
        <f>X5*'Default Data'!$C$43*'Default Data'!$B5*'Default Data'!$D$28/1000</f>
        <v>0</v>
      </c>
      <c r="K42" s="27">
        <f>AA5*'Default Data'!$C$44*'Default Data'!$B5*'Default Data'!$D$28/1000</f>
        <v>0</v>
      </c>
      <c r="L42" s="33">
        <f>AD5*'Default Data'!$C$45*'Default Data'!$B5*'Default Data'!$D$28/1000</f>
        <v>0</v>
      </c>
    </row>
    <row r="43" spans="2:12" ht="15.75" thickBot="1">
      <c r="B43" s="11" t="s">
        <v>3</v>
      </c>
      <c r="C43" s="27">
        <f>C6*'Default Data'!$C$36*'Default Data'!$B6*'Default Data'!$D$28/1000</f>
        <v>196.21693504098204</v>
      </c>
      <c r="D43" s="27">
        <f>F6*'Default Data'!$C$37*'Default Data'!$B6*'Default Data'!$D$28/1000</f>
        <v>287.0455298210151</v>
      </c>
      <c r="E43" s="27">
        <f>I6*'Default Data'!$C$38*'Default Data'!$B6*'Default Data'!$D$28/1000</f>
        <v>488.292586893266</v>
      </c>
      <c r="F43" s="27">
        <f>L6*'Default Data'!$C$39*'Default Data'!$B6*'Default Data'!$D$28/1000</f>
        <v>467.54055933903004</v>
      </c>
      <c r="G43" s="27">
        <f>O6*'Default Data'!$C$40*'Default Data'!$B6*'Default Data'!$D$28/1000</f>
        <v>431.4111102573331</v>
      </c>
      <c r="H43" s="27">
        <f>R6*'Default Data'!$C$41*'Default Data'!$B6*'Default Data'!$D$28/1000</f>
        <v>1683.9956748345146</v>
      </c>
      <c r="I43" s="27">
        <f>U6*'Default Data'!$C$42*'Default Data'!$B6*'Default Data'!$D$28/1000</f>
        <v>953.3625631952389</v>
      </c>
      <c r="J43" s="27">
        <f>X6*'Default Data'!$C$43*'Default Data'!$B6*'Default Data'!$D$28/1000</f>
        <v>0</v>
      </c>
      <c r="K43" s="27">
        <f>AA6*'Default Data'!$C$44*'Default Data'!$B6*'Default Data'!$D$28/1000</f>
        <v>0</v>
      </c>
      <c r="L43" s="33">
        <f>AD6*'Default Data'!$C$45*'Default Data'!$B6*'Default Data'!$D$28/1000</f>
        <v>0</v>
      </c>
    </row>
    <row r="44" spans="2:12" ht="15.75" thickBot="1">
      <c r="B44" s="11" t="s">
        <v>4</v>
      </c>
      <c r="C44" s="27">
        <f>C7*'Default Data'!$C$36*'Default Data'!$B7*'Default Data'!$D$28/1000</f>
        <v>234.05161410199457</v>
      </c>
      <c r="D44" s="27">
        <f>F7*'Default Data'!$C$37*'Default Data'!$B7*'Default Data'!$D$28/1000</f>
        <v>339.2379465224768</v>
      </c>
      <c r="E44" s="27">
        <f>I7*'Default Data'!$C$38*'Default Data'!$B7*'Default Data'!$D$28/1000</f>
        <v>532.0977854486782</v>
      </c>
      <c r="F44" s="27">
        <f>L7*'Default Data'!$C$39*'Default Data'!$B7*'Default Data'!$D$28/1000</f>
        <v>473.8712979504577</v>
      </c>
      <c r="G44" s="27">
        <f>O7*'Default Data'!$C$40*'Default Data'!$B7*'Default Data'!$D$28/1000</f>
        <v>1893.1428444943183</v>
      </c>
      <c r="H44" s="27">
        <f>R7*'Default Data'!$C$41*'Default Data'!$B7*'Default Data'!$D$28/1000</f>
        <v>993.6973742826967</v>
      </c>
      <c r="I44" s="27">
        <f>U7*'Default Data'!$C$42*'Default Data'!$B7*'Default Data'!$D$28/1000</f>
        <v>1426.3386803328294</v>
      </c>
      <c r="J44" s="27">
        <f>X7*'Default Data'!$C$43*'Default Data'!$B7*'Default Data'!$D$28/1000</f>
        <v>0</v>
      </c>
      <c r="K44" s="27">
        <f>AA7*'Default Data'!$C$44*'Default Data'!$B7*'Default Data'!$D$28/1000</f>
        <v>0</v>
      </c>
      <c r="L44" s="33">
        <f>AD7*'Default Data'!$C$45*'Default Data'!$B7*'Default Data'!$D$28/1000</f>
        <v>0</v>
      </c>
    </row>
    <row r="45" spans="2:12" ht="15.75" thickBot="1">
      <c r="B45" s="11" t="s">
        <v>5</v>
      </c>
      <c r="C45" s="27">
        <f>C8*'Default Data'!$C$36*'Default Data'!$B8*'Default Data'!$D$28/1000</f>
        <v>212.71168607484677</v>
      </c>
      <c r="D45" s="27">
        <f>F8*'Default Data'!$C$37*'Default Data'!$B8*'Default Data'!$D$28/1000</f>
        <v>383.34444612289286</v>
      </c>
      <c r="E45" s="27">
        <f>I8*'Default Data'!$C$38*'Default Data'!$B8*'Default Data'!$D$28/1000</f>
        <v>673.7642249840582</v>
      </c>
      <c r="F45" s="27">
        <f>L8*'Default Data'!$C$39*'Default Data'!$B8*'Default Data'!$D$28/1000</f>
        <v>528.0289488854534</v>
      </c>
      <c r="G45" s="27">
        <f>O8*'Default Data'!$C$40*'Default Data'!$B8*'Default Data'!$D$28/1000</f>
        <v>1438.6475557694973</v>
      </c>
      <c r="H45" s="27">
        <f>R8*'Default Data'!$C$41*'Default Data'!$B8*'Default Data'!$D$28/1000</f>
        <v>1450.9459355534989</v>
      </c>
      <c r="I45" s="27">
        <f>U8*'Default Data'!$C$42*'Default Data'!$B8*'Default Data'!$D$28/1000</f>
        <v>1114.6285047468702</v>
      </c>
      <c r="J45" s="27">
        <f>X8*'Default Data'!$C$43*'Default Data'!$B8*'Default Data'!$D$28/1000</f>
        <v>0</v>
      </c>
      <c r="K45" s="27">
        <f>AA8*'Default Data'!$C$44*'Default Data'!$B8*'Default Data'!$D$28/1000</f>
        <v>0</v>
      </c>
      <c r="L45" s="33">
        <f>AD8*'Default Data'!$C$45*'Default Data'!$B8*'Default Data'!$D$28/1000</f>
        <v>0</v>
      </c>
    </row>
    <row r="46" spans="2:12" ht="15.75" thickBot="1">
      <c r="B46" s="11" t="s">
        <v>6</v>
      </c>
      <c r="C46" s="27">
        <f>C9*'Default Data'!$C$36*'Default Data'!$B9*'Default Data'!$D$28/1000</f>
        <v>234.1284136551962</v>
      </c>
      <c r="D46" s="27">
        <f>F9*'Default Data'!$C$37*'Default Data'!$B9*'Default Data'!$D$28/1000</f>
        <v>330.34044165229477</v>
      </c>
      <c r="E46" s="27">
        <f>I9*'Default Data'!$C$38*'Default Data'!$B9*'Default Data'!$D$28/1000</f>
        <v>575.1940955082688</v>
      </c>
      <c r="F46" s="27">
        <f>L9*'Default Data'!$C$39*'Default Data'!$B9*'Default Data'!$D$28/1000</f>
        <v>424.8142061934384</v>
      </c>
      <c r="G46" s="27">
        <f>O9*'Default Data'!$C$40*'Default Data'!$B9*'Default Data'!$D$28/1000</f>
        <v>2160.4616277520577</v>
      </c>
      <c r="H46" s="27">
        <f>R9*'Default Data'!$C$41*'Default Data'!$B9*'Default Data'!$D$28/1000</f>
        <v>936.4336961583821</v>
      </c>
      <c r="I46" s="27">
        <f>U9*'Default Data'!$C$42*'Default Data'!$B9*'Default Data'!$D$28/1000</f>
        <v>822.096851102007</v>
      </c>
      <c r="J46" s="27">
        <f>X9*'Default Data'!$C$43*'Default Data'!$B9*'Default Data'!$D$28/1000</f>
        <v>0</v>
      </c>
      <c r="K46" s="27">
        <f>AA9*'Default Data'!$C$44*'Default Data'!$B9*'Default Data'!$D$28/1000</f>
        <v>599.3718702624452</v>
      </c>
      <c r="L46" s="33">
        <f>AD9*'Default Data'!$C$45*'Default Data'!$B9*'Default Data'!$D$28/1000</f>
        <v>0</v>
      </c>
    </row>
    <row r="47" spans="2:12" ht="15.75" thickBot="1">
      <c r="B47" s="11" t="s">
        <v>7</v>
      </c>
      <c r="C47" s="27">
        <f>C10*'Default Data'!$C$36*'Default Data'!$B10*'Default Data'!$D$28/1000</f>
        <v>342.62041540341846</v>
      </c>
      <c r="D47" s="27">
        <f>F10*'Default Data'!$C$37*'Default Data'!$B10*'Default Data'!$D$28/1000</f>
        <v>287.8563631066666</v>
      </c>
      <c r="E47" s="27">
        <f>I10*'Default Data'!$C$38*'Default Data'!$B10*'Default Data'!$D$28/1000</f>
        <v>521.5181524331325</v>
      </c>
      <c r="F47" s="27">
        <f>L10*'Default Data'!$C$39*'Default Data'!$B10*'Default Data'!$D$28/1000</f>
        <v>486.7473960385101</v>
      </c>
      <c r="G47" s="27">
        <f>O10*'Default Data'!$C$40*'Default Data'!$B10*'Default Data'!$D$28/1000</f>
        <v>1597.3523251565775</v>
      </c>
      <c r="H47" s="27">
        <f>R10*'Default Data'!$C$41*'Default Data'!$B10*'Default Data'!$D$28/1000</f>
        <v>1330.0755197820872</v>
      </c>
      <c r="I47" s="27">
        <f>U10*'Default Data'!$C$42*'Default Data'!$B10*'Default Data'!$D$28/1000</f>
        <v>1520.45447723574</v>
      </c>
      <c r="J47" s="27">
        <f>X10*'Default Data'!$C$43*'Default Data'!$B10*'Default Data'!$D$28/1000</f>
        <v>0</v>
      </c>
      <c r="K47" s="27">
        <f>AA10*'Default Data'!$C$44*'Default Data'!$B10*'Default Data'!$D$28/1000</f>
        <v>777.8489892119271</v>
      </c>
      <c r="L47" s="33">
        <f>AD10*'Default Data'!$C$45*'Default Data'!$B10*'Default Data'!$D$28/1000</f>
        <v>0</v>
      </c>
    </row>
    <row r="48" spans="2:12" ht="15.75" thickBot="1">
      <c r="B48" s="11" t="s">
        <v>8</v>
      </c>
      <c r="C48" s="27">
        <f>C11*'Default Data'!$C$36*'Default Data'!$B11*'Default Data'!$D$28/1000</f>
        <v>262.0796388887071</v>
      </c>
      <c r="D48" s="27">
        <f>F11*'Default Data'!$C$37*'Default Data'!$B11*'Default Data'!$D$28/1000</f>
        <v>222.5795443525654</v>
      </c>
      <c r="E48" s="27">
        <f>I11*'Default Data'!$C$38*'Default Data'!$B11*'Default Data'!$D$28/1000</f>
        <v>446.52981548835857</v>
      </c>
      <c r="F48" s="27">
        <f>L11*'Default Data'!$C$39*'Default Data'!$B11*'Default Data'!$D$28/1000</f>
        <v>555.7211162500145</v>
      </c>
      <c r="G48" s="27">
        <f>O11*'Default Data'!$C$40*'Default Data'!$B11*'Default Data'!$D$28/1000</f>
        <v>985.090935685659</v>
      </c>
      <c r="H48" s="27">
        <f>R11*'Default Data'!$C$41*'Default Data'!$B11*'Default Data'!$D$28/1000</f>
        <v>1147.3002403796431</v>
      </c>
      <c r="I48" s="27">
        <f>U11*'Default Data'!$C$42*'Default Data'!$B11*'Default Data'!$D$28/1000</f>
        <v>1060.197870707119</v>
      </c>
      <c r="J48" s="27">
        <f>X11*'Default Data'!$C$43*'Default Data'!$B11*'Default Data'!$D$28/1000</f>
        <v>0</v>
      </c>
      <c r="K48" s="27">
        <f>AA11*'Default Data'!$C$44*'Default Data'!$B11*'Default Data'!$D$28/1000</f>
        <v>473.88502448218503</v>
      </c>
      <c r="L48" s="33">
        <f>AD11*'Default Data'!$C$45*'Default Data'!$B11*'Default Data'!$D$28/1000</f>
        <v>0</v>
      </c>
    </row>
    <row r="49" spans="2:12" ht="15.75" thickBot="1">
      <c r="B49" s="11" t="s">
        <v>9</v>
      </c>
      <c r="C49" s="27">
        <f>C12*'Default Data'!$C$36*'Default Data'!$B12*'Default Data'!$D$28/1000</f>
        <v>416.85682429655924</v>
      </c>
      <c r="D49" s="27">
        <f>F12*'Default Data'!$C$37*'Default Data'!$B12*'Default Data'!$D$28/1000</f>
        <v>320.3126062776986</v>
      </c>
      <c r="E49" s="27">
        <f>I12*'Default Data'!$C$38*'Default Data'!$B12*'Default Data'!$D$28/1000</f>
        <v>628.8738712292271</v>
      </c>
      <c r="F49" s="27">
        <f>L12*'Default Data'!$C$39*'Default Data'!$B12*'Default Data'!$D$28/1000</f>
        <v>444.6065306480661</v>
      </c>
      <c r="G49" s="27">
        <f>O12*'Default Data'!$C$40*'Default Data'!$B12*'Default Data'!$D$28/1000</f>
        <v>1760.2499273569747</v>
      </c>
      <c r="H49" s="27">
        <f>R12*'Default Data'!$C$41*'Default Data'!$B12*'Default Data'!$D$28/1000</f>
        <v>1178.651905783643</v>
      </c>
      <c r="I49" s="27">
        <f>U12*'Default Data'!$C$42*'Default Data'!$B12*'Default Data'!$D$28/1000</f>
        <v>1475.2000695614747</v>
      </c>
      <c r="J49" s="27">
        <f>X12*'Default Data'!$C$43*'Default Data'!$B12*'Default Data'!$D$28/1000</f>
        <v>0</v>
      </c>
      <c r="K49" s="27">
        <f>AA12*'Default Data'!$C$44*'Default Data'!$B12*'Default Data'!$D$28/1000</f>
        <v>323.1971745658374</v>
      </c>
      <c r="L49" s="33">
        <f>AD12*'Default Data'!$C$45*'Default Data'!$B12*'Default Data'!$D$28/1000</f>
        <v>0</v>
      </c>
    </row>
    <row r="50" spans="2:12" ht="15.75" thickBot="1">
      <c r="B50" s="11" t="s">
        <v>10</v>
      </c>
      <c r="C50" s="27">
        <f>C13*'Default Data'!$C$36*'Default Data'!$B13*'Default Data'!$D$28/1000</f>
        <v>214.93415887407932</v>
      </c>
      <c r="D50" s="27">
        <f>F13*'Default Data'!$C$37*'Default Data'!$B13*'Default Data'!$D$28/1000</f>
        <v>267.6673450400515</v>
      </c>
      <c r="E50" s="27">
        <f>I13*'Default Data'!$C$38*'Default Data'!$B13*'Default Data'!$D$28/1000</f>
        <v>628.7006766103536</v>
      </c>
      <c r="F50" s="27">
        <f>L13*'Default Data'!$C$39*'Default Data'!$B13*'Default Data'!$D$28/1000</f>
        <v>525.9172699659781</v>
      </c>
      <c r="G50" s="27">
        <f>O13*'Default Data'!$C$40*'Default Data'!$B13*'Default Data'!$D$28/1000</f>
        <v>1750.6246897672818</v>
      </c>
      <c r="H50" s="27">
        <f>R13*'Default Data'!$C$41*'Default Data'!$B13*'Default Data'!$D$28/1000</f>
        <v>1239.3641052741168</v>
      </c>
      <c r="I50" s="27">
        <f>U13*'Default Data'!$C$42*'Default Data'!$B13*'Default Data'!$D$28/1000</f>
        <v>1060.9634869286485</v>
      </c>
      <c r="J50" s="27">
        <f>X13*'Default Data'!$C$43*'Default Data'!$B13*'Default Data'!$D$28/1000</f>
        <v>0</v>
      </c>
      <c r="K50" s="27">
        <f>AA13*'Default Data'!$C$44*'Default Data'!$B13*'Default Data'!$D$28/1000</f>
        <v>436.1443872877419</v>
      </c>
      <c r="L50" s="33">
        <f>AD13*'Default Data'!$C$45*'Default Data'!$B13*'Default Data'!$D$28/1000</f>
        <v>0</v>
      </c>
    </row>
    <row r="51" spans="2:12" ht="15.75" thickBot="1">
      <c r="B51" s="11" t="s">
        <v>11</v>
      </c>
      <c r="C51" s="27">
        <f>C14*'Default Data'!$C$36*'Default Data'!$B14*'Default Data'!$D$28/1000</f>
        <v>228.44030386543295</v>
      </c>
      <c r="D51" s="27">
        <f>F14*'Default Data'!$C$37*'Default Data'!$B14*'Default Data'!$D$28/1000</f>
        <v>259.6692006437754</v>
      </c>
      <c r="E51" s="27">
        <f>I14*'Default Data'!$C$38*'Default Data'!$B14*'Default Data'!$D$28/1000</f>
        <v>1199.0912673766359</v>
      </c>
      <c r="F51" s="27">
        <f>L14*'Default Data'!$C$39*'Default Data'!$B14*'Default Data'!$D$28/1000</f>
        <v>774.353854859717</v>
      </c>
      <c r="G51" s="27">
        <f>O14*'Default Data'!$C$40*'Default Data'!$B14*'Default Data'!$D$28/1000</f>
        <v>1867.1303299905712</v>
      </c>
      <c r="H51" s="27">
        <f>R14*'Default Data'!$C$41*'Default Data'!$B14*'Default Data'!$D$28/1000</f>
        <v>1376.3947558552034</v>
      </c>
      <c r="I51" s="27">
        <f>U14*'Default Data'!$C$42*'Default Data'!$B14*'Default Data'!$D$28/1000</f>
        <v>1918.840221777714</v>
      </c>
      <c r="J51" s="27">
        <f>X14*'Default Data'!$C$43*'Default Data'!$B14*'Default Data'!$D$28/1000</f>
        <v>860.4389938888154</v>
      </c>
      <c r="K51" s="27">
        <f>AA14*'Default Data'!$C$44*'Default Data'!$B14*'Default Data'!$D$28/1000</f>
        <v>1201.7502324948457</v>
      </c>
      <c r="L51" s="33">
        <f>AD14*'Default Data'!$C$45*'Default Data'!$B14*'Default Data'!$D$28/1000</f>
        <v>0</v>
      </c>
    </row>
    <row r="52" spans="2:12" ht="15.75" thickBot="1">
      <c r="B52" s="11" t="s">
        <v>12</v>
      </c>
      <c r="C52" s="27">
        <f>C15*'Default Data'!$C$36*'Default Data'!$B15*'Default Data'!$D$28/1000</f>
        <v>343.9367380164625</v>
      </c>
      <c r="D52" s="27">
        <f>F15*'Default Data'!$C$37*'Default Data'!$B15*'Default Data'!$D$28/1000</f>
        <v>212.87375385666076</v>
      </c>
      <c r="E52" s="27">
        <f>I15*'Default Data'!$C$38*'Default Data'!$B15*'Default Data'!$D$28/1000</f>
        <v>596.0475106205045</v>
      </c>
      <c r="F52" s="27">
        <f>L15*'Default Data'!$C$39*'Default Data'!$B15*'Default Data'!$D$28/1000</f>
        <v>691.3046240093618</v>
      </c>
      <c r="G52" s="27">
        <f>O15*'Default Data'!$C$40*'Default Data'!$B15*'Default Data'!$D$28/1000</f>
        <v>2145.721469761918</v>
      </c>
      <c r="H52" s="27">
        <f>R15*'Default Data'!$C$41*'Default Data'!$B15*'Default Data'!$D$28/1000</f>
        <v>2440.044484993887</v>
      </c>
      <c r="I52" s="27">
        <f>U15*'Default Data'!$C$42*'Default Data'!$B15*'Default Data'!$D$28/1000</f>
        <v>1882.3012880206911</v>
      </c>
      <c r="J52" s="27">
        <f>X15*'Default Data'!$C$43*'Default Data'!$B15*'Default Data'!$D$28/1000</f>
        <v>2938.849527669431</v>
      </c>
      <c r="K52" s="27">
        <f>AA15*'Default Data'!$C$44*'Default Data'!$B15*'Default Data'!$D$28/1000</f>
        <v>738.1642868579754</v>
      </c>
      <c r="L52" s="33">
        <f>AD15*'Default Data'!$C$45*'Default Data'!$B15*'Default Data'!$D$28/1000</f>
        <v>0</v>
      </c>
    </row>
    <row r="53" spans="2:12" ht="15.75" thickBot="1">
      <c r="B53" s="19" t="s">
        <v>13</v>
      </c>
      <c r="C53" s="27">
        <f>C16*'Default Data'!$C$36*'Default Data'!$B16*'Default Data'!$D$28/1000</f>
        <v>182.35395743228563</v>
      </c>
      <c r="D53" s="27">
        <f>F16*'Default Data'!$C$37*'Default Data'!$B16*'Default Data'!$D$28/1000</f>
        <v>197.87942625352315</v>
      </c>
      <c r="E53" s="27">
        <f>I16*'Default Data'!$C$38*'Default Data'!$B16*'Default Data'!$D$28/1000</f>
        <v>542.9244791251789</v>
      </c>
      <c r="F53" s="27">
        <f>L16*'Default Data'!$C$39*'Default Data'!$B16*'Default Data'!$D$28/1000</f>
        <v>544.3873323421011</v>
      </c>
      <c r="G53" s="27">
        <f>O16*'Default Data'!$C$40*'Default Data'!$B16*'Default Data'!$D$28/1000</f>
        <v>1804.7762990921594</v>
      </c>
      <c r="H53" s="27">
        <f>R16*'Default Data'!$C$41*'Default Data'!$B16*'Default Data'!$D$28/1000</f>
        <v>1399.0363928796169</v>
      </c>
      <c r="I53" s="27">
        <f>U16*'Default Data'!$C$42*'Default Data'!$B16*'Default Data'!$D$28/1000</f>
        <v>329.5034130474971</v>
      </c>
      <c r="J53" s="27">
        <f>X16*'Default Data'!$C$43*'Default Data'!$B16*'Default Data'!$D$28/1000</f>
        <v>3374.0231590795465</v>
      </c>
      <c r="K53" s="27">
        <f>AA16*'Default Data'!$C$44*'Default Data'!$B16*'Default Data'!$D$28/1000</f>
        <v>540.9660819536605</v>
      </c>
      <c r="L53" s="33">
        <f>AD16*'Default Data'!$C$45*'Default Data'!$B16*'Default Data'!$D$28/1000</f>
        <v>283.6205053937767</v>
      </c>
    </row>
    <row r="54" spans="2:12" ht="15.75" thickBot="1">
      <c r="B54" s="22" t="s">
        <v>44</v>
      </c>
      <c r="C54" s="38">
        <f aca="true" t="shared" si="2" ref="C54:L54">SUM(C42:C53)</f>
        <v>3127.6006637375617</v>
      </c>
      <c r="D54" s="38">
        <f t="shared" si="2"/>
        <v>3321.21789857049</v>
      </c>
      <c r="E54" s="38">
        <f t="shared" si="2"/>
        <v>7623.743402450871</v>
      </c>
      <c r="F54" s="38">
        <f t="shared" si="2"/>
        <v>6507.443762012427</v>
      </c>
      <c r="G54" s="38">
        <f t="shared" si="2"/>
        <v>17834.60911508435</v>
      </c>
      <c r="H54" s="38">
        <f t="shared" si="2"/>
        <v>15700.526261589843</v>
      </c>
      <c r="I54" s="38">
        <f t="shared" si="2"/>
        <v>14258.872255996916</v>
      </c>
      <c r="J54" s="38">
        <f t="shared" si="2"/>
        <v>7173.311680637793</v>
      </c>
      <c r="K54" s="38">
        <f t="shared" si="2"/>
        <v>5091.328047116618</v>
      </c>
      <c r="L54" s="39">
        <f t="shared" si="2"/>
        <v>283.6205053937767</v>
      </c>
    </row>
    <row r="55" spans="2:12" ht="15.75" thickBot="1">
      <c r="B55" s="35" t="s">
        <v>48</v>
      </c>
      <c r="C55" s="118">
        <f>SUM(C54:L54)</f>
        <v>80922.27359259065</v>
      </c>
      <c r="D55" s="119"/>
      <c r="E55" s="119"/>
      <c r="F55" s="119"/>
      <c r="G55" s="119"/>
      <c r="H55" s="119"/>
      <c r="I55" s="119"/>
      <c r="J55" s="119"/>
      <c r="K55" s="119"/>
      <c r="L55" s="120"/>
    </row>
    <row r="56" ht="15.75" thickBot="1"/>
    <row r="57" spans="2:12" ht="15.75" thickBot="1">
      <c r="B57" s="122" t="s">
        <v>53</v>
      </c>
      <c r="C57" s="123"/>
      <c r="D57" s="118">
        <f>C55-C36</f>
        <v>62251.533834457005</v>
      </c>
      <c r="E57" s="124"/>
      <c r="F57" s="124"/>
      <c r="G57" s="124"/>
      <c r="H57" s="124"/>
      <c r="I57" s="124"/>
      <c r="J57" s="124"/>
      <c r="K57" s="124"/>
      <c r="L57" s="125"/>
    </row>
  </sheetData>
  <sheetProtection/>
  <mergeCells count="18">
    <mergeCell ref="AD3:AF3"/>
    <mergeCell ref="O3:Q3"/>
    <mergeCell ref="R3:T3"/>
    <mergeCell ref="U3:W3"/>
    <mergeCell ref="C55:L55"/>
    <mergeCell ref="B57:C57"/>
    <mergeCell ref="D57:L57"/>
    <mergeCell ref="B39:G39"/>
    <mergeCell ref="X3:Z3"/>
    <mergeCell ref="AA3:AC3"/>
    <mergeCell ref="M22:O22"/>
    <mergeCell ref="B2:G2"/>
    <mergeCell ref="B20:G20"/>
    <mergeCell ref="C36:L36"/>
    <mergeCell ref="F3:H3"/>
    <mergeCell ref="I3:K3"/>
    <mergeCell ref="L3:N3"/>
    <mergeCell ref="C3:E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10774400" r:id="rId1"/>
    <oleObject progId="Equation.3" shapeId="10779822" r:id="rId2"/>
    <oleObject progId="Word.Document.8" shapeId="10785993" r:id="rId3"/>
    <oleObject progId="Word.Document.8" shapeId="1078877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4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00390625" style="48" customWidth="1"/>
    <col min="2" max="2" width="7.28125" style="48" bestFit="1" customWidth="1"/>
    <col min="3" max="3" width="7.7109375" style="48" hidden="1" customWidth="1"/>
    <col min="4" max="4" width="19.7109375" style="48" hidden="1" customWidth="1"/>
    <col min="5" max="5" width="16.00390625" style="48" bestFit="1" customWidth="1"/>
    <col min="6" max="6" width="13.8515625" style="48" bestFit="1" customWidth="1"/>
    <col min="7" max="7" width="19.28125" style="48" bestFit="1" customWidth="1"/>
    <col min="8" max="8" width="29.00390625" style="48" bestFit="1" customWidth="1"/>
    <col min="9" max="9" width="19.28125" style="48" bestFit="1" customWidth="1"/>
    <col min="10" max="10" width="17.8515625" style="48" bestFit="1" customWidth="1"/>
    <col min="11" max="11" width="21.00390625" style="48" bestFit="1" customWidth="1"/>
    <col min="12" max="16384" width="9.140625" style="48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4.2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5" thickBo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9" ht="15">
      <c r="B26" s="46" t="s">
        <v>54</v>
      </c>
      <c r="C26" s="46" t="s">
        <v>54</v>
      </c>
      <c r="D26" s="46"/>
      <c r="E26" s="46" t="s">
        <v>55</v>
      </c>
      <c r="F26" s="46" t="s">
        <v>56</v>
      </c>
      <c r="G26" s="46" t="s">
        <v>57</v>
      </c>
      <c r="H26" s="46" t="s">
        <v>58</v>
      </c>
      <c r="I26" s="46" t="s">
        <v>51</v>
      </c>
      <c r="J26" s="46" t="s">
        <v>45</v>
      </c>
      <c r="K26" s="71" t="s">
        <v>53</v>
      </c>
      <c r="L26" s="50"/>
      <c r="M26" s="50"/>
      <c r="N26" s="49"/>
      <c r="O26" s="49"/>
      <c r="P26" s="49"/>
      <c r="Q26" s="49"/>
      <c r="R26" s="49"/>
      <c r="S26" s="49"/>
    </row>
    <row r="27" spans="2:19" ht="15.75" thickBot="1">
      <c r="B27" s="72"/>
      <c r="C27" s="72"/>
      <c r="D27" s="72"/>
      <c r="E27" s="72" t="s">
        <v>59</v>
      </c>
      <c r="F27" s="72" t="s">
        <v>62</v>
      </c>
      <c r="G27" s="72" t="s">
        <v>62</v>
      </c>
      <c r="H27" s="72" t="s">
        <v>60</v>
      </c>
      <c r="I27" s="72" t="s">
        <v>62</v>
      </c>
      <c r="J27" s="72" t="s">
        <v>62</v>
      </c>
      <c r="K27" s="73" t="s">
        <v>62</v>
      </c>
      <c r="L27" s="50"/>
      <c r="M27" s="50"/>
      <c r="N27" s="49"/>
      <c r="O27" s="49"/>
      <c r="P27" s="49"/>
      <c r="Q27" s="49"/>
      <c r="R27" s="49"/>
      <c r="S27" s="49"/>
    </row>
    <row r="28" spans="2:19" ht="15">
      <c r="B28" s="15" t="s">
        <v>14</v>
      </c>
      <c r="C28" s="51">
        <v>1</v>
      </c>
      <c r="D28" s="51"/>
      <c r="E28" s="17">
        <v>0</v>
      </c>
      <c r="F28" s="69">
        <f>E28*'Default Data'!$E$50/'Default Data'!$E$49*'Default Data'!$D$29</f>
        <v>0</v>
      </c>
      <c r="G28" s="69">
        <f>E28*0.000028*0.896</f>
        <v>0</v>
      </c>
      <c r="H28" s="92">
        <v>0</v>
      </c>
      <c r="I28" s="69">
        <f>F28+G28</f>
        <v>0</v>
      </c>
      <c r="J28" s="69">
        <f>H28*'Default Data'!$D$30</f>
        <v>0</v>
      </c>
      <c r="K28" s="70">
        <f>I28-J28</f>
        <v>0</v>
      </c>
      <c r="L28" s="52"/>
      <c r="M28" s="52"/>
      <c r="N28" s="49"/>
      <c r="O28" s="49"/>
      <c r="P28" s="49"/>
      <c r="Q28" s="49"/>
      <c r="R28" s="49"/>
      <c r="S28" s="49"/>
    </row>
    <row r="29" spans="2:19" ht="15">
      <c r="B29" s="11" t="s">
        <v>3</v>
      </c>
      <c r="C29" s="59">
        <v>2</v>
      </c>
      <c r="D29" s="59"/>
      <c r="E29" s="3">
        <v>0</v>
      </c>
      <c r="F29" s="60">
        <f>E29*'Default Data'!$E$50/'Default Data'!$E$49*'Default Data'!$D$29</f>
        <v>0</v>
      </c>
      <c r="G29" s="60">
        <f aca="true" t="shared" si="0" ref="G29:G39">E29*0.000028*0.896</f>
        <v>0</v>
      </c>
      <c r="H29" s="92">
        <v>0</v>
      </c>
      <c r="I29" s="60">
        <f aca="true" t="shared" si="1" ref="I29:I40">F29+G29</f>
        <v>0</v>
      </c>
      <c r="J29" s="60">
        <f>H29*'Default Data'!$D$30</f>
        <v>0</v>
      </c>
      <c r="K29" s="67">
        <f aca="true" t="shared" si="2" ref="K29:K40">I29-J29</f>
        <v>0</v>
      </c>
      <c r="L29" s="52"/>
      <c r="M29" s="52"/>
      <c r="N29" s="49"/>
      <c r="O29" s="49"/>
      <c r="P29" s="49"/>
      <c r="Q29" s="49"/>
      <c r="R29" s="49"/>
      <c r="S29" s="49"/>
    </row>
    <row r="30" spans="2:19" ht="15">
      <c r="B30" s="11" t="s">
        <v>4</v>
      </c>
      <c r="C30" s="59">
        <v>3</v>
      </c>
      <c r="D30" s="59"/>
      <c r="E30" s="3">
        <v>9397.7</v>
      </c>
      <c r="F30" s="60">
        <f>E30*'Default Data'!$E$50/'Default Data'!$E$49*'Default Data'!$D$29</f>
        <v>4359.054653288136</v>
      </c>
      <c r="G30" s="60">
        <f t="shared" si="0"/>
        <v>0.23576949760000002</v>
      </c>
      <c r="H30" s="92">
        <v>15</v>
      </c>
      <c r="I30" s="60">
        <f t="shared" si="1"/>
        <v>4359.290422785736</v>
      </c>
      <c r="J30" s="60">
        <f>H30*'Default Data'!$D$30</f>
        <v>13.44</v>
      </c>
      <c r="K30" s="67">
        <f t="shared" si="2"/>
        <v>4345.850422785737</v>
      </c>
      <c r="L30" s="52"/>
      <c r="M30" s="52"/>
      <c r="N30" s="49"/>
      <c r="O30" s="49"/>
      <c r="P30" s="49"/>
      <c r="Q30" s="49"/>
      <c r="R30" s="49"/>
      <c r="S30" s="49"/>
    </row>
    <row r="31" spans="2:19" ht="15">
      <c r="B31" s="11" t="s">
        <v>5</v>
      </c>
      <c r="C31" s="59">
        <v>4</v>
      </c>
      <c r="D31" s="59"/>
      <c r="E31" s="3">
        <v>3794.3</v>
      </c>
      <c r="F31" s="60">
        <f>E31*'Default Data'!$E$50/'Default Data'!$E$49*'Default Data'!$D$29</f>
        <v>1759.9584016271185</v>
      </c>
      <c r="G31" s="60">
        <f t="shared" si="0"/>
        <v>0.0951913984</v>
      </c>
      <c r="H31" s="92">
        <v>6.832</v>
      </c>
      <c r="I31" s="60">
        <f t="shared" si="1"/>
        <v>1760.0535930255185</v>
      </c>
      <c r="J31" s="60">
        <f>H31*'Default Data'!$D$30</f>
        <v>6.121472</v>
      </c>
      <c r="K31" s="67">
        <f t="shared" si="2"/>
        <v>1753.9321210255184</v>
      </c>
      <c r="L31" s="52"/>
      <c r="M31" s="52"/>
      <c r="N31" s="49"/>
      <c r="O31" s="49"/>
      <c r="P31" s="49"/>
      <c r="Q31" s="49"/>
      <c r="R31" s="49"/>
      <c r="S31" s="49"/>
    </row>
    <row r="32" spans="2:19" ht="15">
      <c r="B32" s="11" t="s">
        <v>6</v>
      </c>
      <c r="C32" s="59">
        <v>5</v>
      </c>
      <c r="D32" s="59"/>
      <c r="E32" s="3">
        <v>6830.9</v>
      </c>
      <c r="F32" s="60">
        <f>E32*'Default Data'!$E$50/'Default Data'!$E$49*'Default Data'!$D$29</f>
        <v>3168.4631804745763</v>
      </c>
      <c r="G32" s="60">
        <f t="shared" si="0"/>
        <v>0.1713736192</v>
      </c>
      <c r="H32" s="92">
        <v>11.995</v>
      </c>
      <c r="I32" s="60">
        <f t="shared" si="1"/>
        <v>3168.6345540937764</v>
      </c>
      <c r="J32" s="60">
        <f>H32*'Default Data'!$D$30</f>
        <v>10.74752</v>
      </c>
      <c r="K32" s="67">
        <f t="shared" si="2"/>
        <v>3157.8870340937765</v>
      </c>
      <c r="L32" s="52"/>
      <c r="M32" s="52"/>
      <c r="N32" s="49"/>
      <c r="O32" s="49"/>
      <c r="P32" s="49"/>
      <c r="Q32" s="49"/>
      <c r="R32" s="49"/>
      <c r="S32" s="49"/>
    </row>
    <row r="33" spans="2:19" ht="15">
      <c r="B33" s="11" t="s">
        <v>7</v>
      </c>
      <c r="C33" s="59">
        <v>6</v>
      </c>
      <c r="D33" s="59"/>
      <c r="E33" s="3">
        <v>7162.3</v>
      </c>
      <c r="F33" s="60">
        <f>E33*'Default Data'!$E$50/'Default Data'!$E$49*'Default Data'!$D$29</f>
        <v>3322.1806551864406</v>
      </c>
      <c r="G33" s="60">
        <f t="shared" si="0"/>
        <v>0.17968778240000002</v>
      </c>
      <c r="H33" s="92">
        <v>12.415</v>
      </c>
      <c r="I33" s="60">
        <f t="shared" si="1"/>
        <v>3322.3603429688405</v>
      </c>
      <c r="J33" s="60">
        <f>H33*'Default Data'!$D$30</f>
        <v>11.12384</v>
      </c>
      <c r="K33" s="67">
        <f t="shared" si="2"/>
        <v>3311.2365029688403</v>
      </c>
      <c r="L33" s="52"/>
      <c r="M33" s="52"/>
      <c r="N33" s="49"/>
      <c r="O33" s="49"/>
      <c r="P33" s="49"/>
      <c r="Q33" s="49"/>
      <c r="R33" s="49"/>
      <c r="S33" s="49"/>
    </row>
    <row r="34" spans="2:19" ht="15">
      <c r="B34" s="11" t="s">
        <v>8</v>
      </c>
      <c r="C34" s="59">
        <v>7</v>
      </c>
      <c r="D34" s="59"/>
      <c r="E34" s="3">
        <v>7866.2</v>
      </c>
      <c r="F34" s="60">
        <f>E34*'Default Data'!$E$50/'Default Data'!$E$49*'Default Data'!$D$29</f>
        <v>3648.6795400677966</v>
      </c>
      <c r="G34" s="60">
        <f t="shared" si="0"/>
        <v>0.1973472256</v>
      </c>
      <c r="H34" s="92">
        <v>13.67</v>
      </c>
      <c r="I34" s="60">
        <f t="shared" si="1"/>
        <v>3648.8768872933965</v>
      </c>
      <c r="J34" s="60">
        <f>H34*'Default Data'!$D$30</f>
        <v>12.24832</v>
      </c>
      <c r="K34" s="67">
        <f t="shared" si="2"/>
        <v>3636.6285672933964</v>
      </c>
      <c r="L34" s="52"/>
      <c r="M34" s="52"/>
      <c r="N34" s="49"/>
      <c r="O34" s="49"/>
      <c r="P34" s="49"/>
      <c r="Q34" s="49"/>
      <c r="R34" s="49"/>
      <c r="S34" s="49"/>
    </row>
    <row r="35" spans="2:19" ht="15">
      <c r="B35" s="11" t="s">
        <v>9</v>
      </c>
      <c r="C35" s="59">
        <v>8</v>
      </c>
      <c r="D35" s="59"/>
      <c r="E35" s="3">
        <v>7879.8</v>
      </c>
      <c r="F35" s="60">
        <f>E35*'Default Data'!$E$50/'Default Data'!$E$49*'Default Data'!$D$29</f>
        <v>3654.9878009491526</v>
      </c>
      <c r="G35" s="60">
        <f t="shared" si="0"/>
        <v>0.1976884224</v>
      </c>
      <c r="H35" s="92">
        <v>13.557</v>
      </c>
      <c r="I35" s="60">
        <f t="shared" si="1"/>
        <v>3655.1854893715526</v>
      </c>
      <c r="J35" s="60">
        <f>H35*'Default Data'!$D$30</f>
        <v>12.147072000000001</v>
      </c>
      <c r="K35" s="67">
        <f t="shared" si="2"/>
        <v>3643.0384173715524</v>
      </c>
      <c r="L35" s="52"/>
      <c r="M35" s="52"/>
      <c r="N35" s="49"/>
      <c r="O35" s="49"/>
      <c r="P35" s="49"/>
      <c r="Q35" s="49"/>
      <c r="R35" s="49"/>
      <c r="S35" s="49"/>
    </row>
    <row r="36" spans="2:19" ht="15">
      <c r="B36" s="11" t="s">
        <v>10</v>
      </c>
      <c r="C36" s="59">
        <v>9</v>
      </c>
      <c r="D36" s="59"/>
      <c r="E36" s="3">
        <v>7526.4</v>
      </c>
      <c r="F36" s="60">
        <f>E36*'Default Data'!$E$50/'Default Data'!$E$49*'Default Data'!$D$29</f>
        <v>3491.0657865762714</v>
      </c>
      <c r="G36" s="60">
        <f t="shared" si="0"/>
        <v>0.1888223232</v>
      </c>
      <c r="H36" s="92">
        <v>12.764</v>
      </c>
      <c r="I36" s="60">
        <f t="shared" si="1"/>
        <v>3491.2546088994714</v>
      </c>
      <c r="J36" s="60">
        <f>H36*'Default Data'!$D$30</f>
        <v>11.436544</v>
      </c>
      <c r="K36" s="67">
        <f t="shared" si="2"/>
        <v>3479.818064899471</v>
      </c>
      <c r="L36" s="52"/>
      <c r="M36" s="52"/>
      <c r="N36" s="49"/>
      <c r="O36" s="49"/>
      <c r="P36" s="49"/>
      <c r="Q36" s="49"/>
      <c r="R36" s="49"/>
      <c r="S36" s="49"/>
    </row>
    <row r="37" spans="2:19" ht="15">
      <c r="B37" s="11" t="s">
        <v>11</v>
      </c>
      <c r="C37" s="59">
        <v>10</v>
      </c>
      <c r="D37" s="59"/>
      <c r="E37" s="3">
        <v>7938.7</v>
      </c>
      <c r="F37" s="60">
        <f>E37*'Default Data'!$E$50/'Default Data'!$E$49*'Default Data'!$D$29</f>
        <v>3682.308136677966</v>
      </c>
      <c r="G37" s="60">
        <f t="shared" si="0"/>
        <v>0.1991661056</v>
      </c>
      <c r="H37" s="92">
        <v>13.269</v>
      </c>
      <c r="I37" s="60">
        <f t="shared" si="1"/>
        <v>3682.507302783566</v>
      </c>
      <c r="J37" s="60">
        <f>H37*'Default Data'!$D$30</f>
        <v>11.889024000000001</v>
      </c>
      <c r="K37" s="67">
        <f t="shared" si="2"/>
        <v>3670.618278783566</v>
      </c>
      <c r="L37" s="52"/>
      <c r="M37" s="52"/>
      <c r="N37" s="49"/>
      <c r="O37" s="49"/>
      <c r="P37" s="49"/>
      <c r="Q37" s="49"/>
      <c r="R37" s="49"/>
      <c r="S37" s="49"/>
    </row>
    <row r="38" spans="2:19" ht="15">
      <c r="B38" s="11" t="s">
        <v>12</v>
      </c>
      <c r="C38" s="59">
        <v>11</v>
      </c>
      <c r="D38" s="59"/>
      <c r="E38" s="3">
        <v>7629.1</v>
      </c>
      <c r="F38" s="60">
        <f>E38*'Default Data'!$E$50/'Default Data'!$E$49*'Default Data'!$D$29</f>
        <v>3538.702433084746</v>
      </c>
      <c r="G38" s="60">
        <f t="shared" si="0"/>
        <v>0.1913988608</v>
      </c>
      <c r="H38" s="92">
        <v>15.4</v>
      </c>
      <c r="I38" s="60">
        <f t="shared" si="1"/>
        <v>3538.893831945546</v>
      </c>
      <c r="J38" s="60">
        <f>H38*'Default Data'!$D$30</f>
        <v>13.7984</v>
      </c>
      <c r="K38" s="67">
        <f t="shared" si="2"/>
        <v>3525.095431945546</v>
      </c>
      <c r="L38" s="52"/>
      <c r="M38" s="52"/>
      <c r="N38" s="49"/>
      <c r="O38" s="49"/>
      <c r="P38" s="49"/>
      <c r="Q38" s="49"/>
      <c r="R38" s="49"/>
      <c r="S38" s="49"/>
    </row>
    <row r="39" spans="2:19" ht="15.75" thickBot="1">
      <c r="B39" s="19" t="s">
        <v>13</v>
      </c>
      <c r="C39" s="61">
        <v>12</v>
      </c>
      <c r="D39" s="61"/>
      <c r="E39" s="20">
        <v>6530.8</v>
      </c>
      <c r="F39" s="62">
        <f>E39*'Default Data'!$E$50/'Default Data'!$E$49*'Default Data'!$D$29</f>
        <v>3029.2639826440677</v>
      </c>
      <c r="G39" s="62">
        <f t="shared" si="0"/>
        <v>0.1638447104</v>
      </c>
      <c r="H39" s="92">
        <v>14.89</v>
      </c>
      <c r="I39" s="62">
        <f t="shared" si="1"/>
        <v>3029.427827354468</v>
      </c>
      <c r="J39" s="62">
        <f>H39*'Default Data'!$D$30</f>
        <v>13.34144</v>
      </c>
      <c r="K39" s="68">
        <f t="shared" si="2"/>
        <v>3016.0863873544677</v>
      </c>
      <c r="L39" s="52"/>
      <c r="M39" s="52"/>
      <c r="N39" s="49"/>
      <c r="O39" s="49"/>
      <c r="P39" s="49"/>
      <c r="Q39" s="49"/>
      <c r="R39" s="49"/>
      <c r="S39" s="49"/>
    </row>
    <row r="40" spans="2:19" ht="15.75" thickBot="1">
      <c r="B40" s="22" t="s">
        <v>61</v>
      </c>
      <c r="C40" s="63" t="s">
        <v>61</v>
      </c>
      <c r="D40" s="64"/>
      <c r="E40" s="23">
        <f aca="true" t="shared" si="3" ref="E40:J40">SUM(E28:E39)</f>
        <v>72556.20000000001</v>
      </c>
      <c r="F40" s="65">
        <f>E40*'Default Data'!$E$50/'Default Data'!$E$49*'Default Data'!$D$29</f>
        <v>33654.66457057628</v>
      </c>
      <c r="G40" s="65">
        <f t="shared" si="3"/>
        <v>1.8202899456</v>
      </c>
      <c r="H40" s="23">
        <f t="shared" si="3"/>
        <v>129.792</v>
      </c>
      <c r="I40" s="65">
        <f t="shared" si="1"/>
        <v>33656.48486052188</v>
      </c>
      <c r="J40" s="65">
        <f t="shared" si="3"/>
        <v>116.29363200000002</v>
      </c>
      <c r="K40" s="66">
        <f t="shared" si="2"/>
        <v>33540.19122852188</v>
      </c>
      <c r="L40" s="53"/>
      <c r="M40" s="53"/>
      <c r="N40" s="49"/>
      <c r="O40" s="49"/>
      <c r="P40" s="49"/>
      <c r="Q40" s="49"/>
      <c r="R40" s="49"/>
      <c r="S40" s="49"/>
    </row>
    <row r="41" spans="2:17" ht="14.25">
      <c r="B41" s="49"/>
      <c r="C41" s="49"/>
      <c r="D41" s="49"/>
      <c r="E41" s="49"/>
      <c r="F41" s="5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10792595" r:id="rId1"/>
    <oleObject progId="Word.Document.8" shapeId="10794223" r:id="rId2"/>
    <oleObject progId="Equation.3" shapeId="10796897" r:id="rId3"/>
    <oleObject progId="Word.Document.8" shapeId="1079821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32"/>
  <sheetViews>
    <sheetView zoomScalePageLayoutView="0" workbookViewId="0" topLeftCell="A1">
      <selection activeCell="B4" sqref="B4"/>
    </sheetView>
  </sheetViews>
  <sheetFormatPr defaultColWidth="9.140625" defaultRowHeight="15"/>
  <cols>
    <col min="3" max="3" width="20.421875" style="0" bestFit="1" customWidth="1"/>
    <col min="4" max="4" width="29.7109375" style="0" bestFit="1" customWidth="1"/>
    <col min="5" max="5" width="34.28125" style="0" bestFit="1" customWidth="1"/>
    <col min="6" max="6" width="25.00390625" style="0" bestFit="1" customWidth="1"/>
    <col min="7" max="7" width="23.7109375" style="0" bestFit="1" customWidth="1"/>
  </cols>
  <sheetData>
    <row r="18" ht="15.75" thickBot="1"/>
    <row r="19" spans="2:8" ht="30.75" thickBot="1">
      <c r="B19" s="22"/>
      <c r="C19" s="81" t="s">
        <v>74</v>
      </c>
      <c r="D19" s="81" t="s">
        <v>75</v>
      </c>
      <c r="E19" s="81" t="s">
        <v>76</v>
      </c>
      <c r="F19" s="81" t="s">
        <v>77</v>
      </c>
      <c r="G19" s="81" t="s">
        <v>78</v>
      </c>
      <c r="H19" s="82" t="s">
        <v>79</v>
      </c>
    </row>
    <row r="20" spans="2:8" ht="15">
      <c r="B20" s="15" t="s">
        <v>14</v>
      </c>
      <c r="C20" s="17">
        <v>8885.978</v>
      </c>
      <c r="D20" s="17">
        <v>6506.868</v>
      </c>
      <c r="E20" s="17">
        <v>581.275</v>
      </c>
      <c r="F20" s="69">
        <f>C20*'Default Data'!$E$56*'Default Data'!$D$30</f>
        <v>8200.69137664</v>
      </c>
      <c r="G20" s="69">
        <f>(D20+E20)*'Default Data'!$D$30</f>
        <v>6350.976128</v>
      </c>
      <c r="H20" s="70">
        <f>F20-G20</f>
        <v>1849.7152486399991</v>
      </c>
    </row>
    <row r="21" spans="2:8" ht="15">
      <c r="B21" s="11" t="s">
        <v>3</v>
      </c>
      <c r="C21" s="3">
        <v>9101.564</v>
      </c>
      <c r="D21" s="3">
        <v>6694.979</v>
      </c>
      <c r="E21" s="3">
        <v>872.288</v>
      </c>
      <c r="F21" s="60">
        <f>C21*'Default Data'!$E$56*'Default Data'!$D$30</f>
        <v>8399.651384320001</v>
      </c>
      <c r="G21" s="60">
        <f>(D21+E21)*'Default Data'!$D$30</f>
        <v>6780.271232</v>
      </c>
      <c r="H21" s="67">
        <f aca="true" t="shared" si="0" ref="H21:H31">F21-G21</f>
        <v>1619.380152320001</v>
      </c>
    </row>
    <row r="22" spans="2:8" ht="15">
      <c r="B22" s="11" t="s">
        <v>4</v>
      </c>
      <c r="C22" s="3">
        <v>11247.69</v>
      </c>
      <c r="D22" s="3">
        <v>8372.209</v>
      </c>
      <c r="E22" s="3">
        <v>1403.062</v>
      </c>
      <c r="F22" s="60">
        <f>C22*'Default Data'!$E$56*'Default Data'!$D$30</f>
        <v>10380.268147200002</v>
      </c>
      <c r="G22" s="60">
        <f>(D22+E22)*'Default Data'!$D$30</f>
        <v>8758.642816000001</v>
      </c>
      <c r="H22" s="67">
        <f t="shared" si="0"/>
        <v>1621.6253312000008</v>
      </c>
    </row>
    <row r="23" spans="2:8" ht="15">
      <c r="B23" s="11" t="s">
        <v>5</v>
      </c>
      <c r="C23" s="3">
        <v>8743.196</v>
      </c>
      <c r="D23" s="3">
        <v>6727.614</v>
      </c>
      <c r="E23" s="3">
        <v>814.287</v>
      </c>
      <c r="F23" s="60">
        <f>C23*'Default Data'!$E$56*'Default Data'!$D$30</f>
        <v>8068.92072448</v>
      </c>
      <c r="G23" s="60">
        <f>(D23+E23)*'Default Data'!$D$30</f>
        <v>6757.543296</v>
      </c>
      <c r="H23" s="67">
        <f t="shared" si="0"/>
        <v>1311.3774284800002</v>
      </c>
    </row>
    <row r="24" spans="2:8" ht="15">
      <c r="B24" s="11" t="s">
        <v>6</v>
      </c>
      <c r="C24" s="3">
        <v>9768.027</v>
      </c>
      <c r="D24" s="3">
        <v>8158.542</v>
      </c>
      <c r="E24" s="3">
        <v>1146.841</v>
      </c>
      <c r="F24" s="60">
        <f>C24*'Default Data'!$E$56*'Default Data'!$D$30</f>
        <v>9014.716757760001</v>
      </c>
      <c r="G24" s="60">
        <f>(D24+E24)*'Default Data'!$D$30</f>
        <v>8337.623168</v>
      </c>
      <c r="H24" s="67">
        <f t="shared" si="0"/>
        <v>677.0935897600011</v>
      </c>
    </row>
    <row r="25" spans="2:8" ht="15">
      <c r="B25" s="11" t="s">
        <v>7</v>
      </c>
      <c r="C25" s="3">
        <v>7640.117</v>
      </c>
      <c r="D25" s="3">
        <v>6156.963</v>
      </c>
      <c r="E25" s="3">
        <v>1066.295</v>
      </c>
      <c r="F25" s="60">
        <f>C25*'Default Data'!$E$56*'Default Data'!$D$30</f>
        <v>7050.91117696</v>
      </c>
      <c r="G25" s="60">
        <f>(D25+E25)*'Default Data'!$D$30</f>
        <v>6472.039168</v>
      </c>
      <c r="H25" s="67">
        <f t="shared" si="0"/>
        <v>578.8720089600001</v>
      </c>
    </row>
    <row r="26" spans="2:8" ht="15">
      <c r="B26" s="11" t="s">
        <v>8</v>
      </c>
      <c r="C26" s="3">
        <v>8792.937</v>
      </c>
      <c r="D26" s="3">
        <v>7166.026</v>
      </c>
      <c r="E26" s="3">
        <v>1189.2</v>
      </c>
      <c r="F26" s="60">
        <f>C26*'Default Data'!$E$56*'Default Data'!$D$30</f>
        <v>8114.825698559999</v>
      </c>
      <c r="G26" s="60">
        <f>(D26+E26)*'Default Data'!$D$30</f>
        <v>7486.282496000001</v>
      </c>
      <c r="H26" s="67">
        <f t="shared" si="0"/>
        <v>628.5432025599985</v>
      </c>
    </row>
    <row r="27" spans="2:8" ht="15">
      <c r="B27" s="11" t="s">
        <v>9</v>
      </c>
      <c r="C27" s="3">
        <v>9399.943</v>
      </c>
      <c r="D27" s="3">
        <v>7551.764</v>
      </c>
      <c r="E27" s="3">
        <v>1235.653</v>
      </c>
      <c r="F27" s="60">
        <f>C27*'Default Data'!$E$56*'Default Data'!$D$30</f>
        <v>8675.01939584</v>
      </c>
      <c r="G27" s="60">
        <f>(D27+E27)*'Default Data'!$D$30</f>
        <v>7873.525632</v>
      </c>
      <c r="H27" s="67">
        <f t="shared" si="0"/>
        <v>801.4937638399997</v>
      </c>
    </row>
    <row r="28" spans="2:8" ht="15">
      <c r="B28" s="11" t="s">
        <v>10</v>
      </c>
      <c r="C28" s="3">
        <v>7944.332</v>
      </c>
      <c r="D28" s="3">
        <v>6698.837</v>
      </c>
      <c r="E28" s="3">
        <v>1232.964</v>
      </c>
      <c r="F28" s="60">
        <f>C28*'Default Data'!$E$56*'Default Data'!$D$30</f>
        <v>7331.66511616</v>
      </c>
      <c r="G28" s="60">
        <f>(D28+E28)*'Default Data'!$D$30</f>
        <v>7106.893696</v>
      </c>
      <c r="H28" s="67">
        <f t="shared" si="0"/>
        <v>224.77142016000016</v>
      </c>
    </row>
    <row r="29" spans="2:8" ht="15">
      <c r="B29" s="11" t="s">
        <v>11</v>
      </c>
      <c r="C29" s="3">
        <v>8474.941</v>
      </c>
      <c r="D29" s="3">
        <v>7277.385</v>
      </c>
      <c r="E29" s="3">
        <v>1234.263</v>
      </c>
      <c r="F29" s="60">
        <f>C29*'Default Data'!$E$56*'Default Data'!$D$30</f>
        <v>7821.353550080002</v>
      </c>
      <c r="G29" s="60">
        <f>(D29+E29)*'Default Data'!$D$30</f>
        <v>7626.436608000001</v>
      </c>
      <c r="H29" s="67">
        <f t="shared" si="0"/>
        <v>194.9169420800008</v>
      </c>
    </row>
    <row r="30" spans="2:8" ht="15">
      <c r="B30" s="11" t="s">
        <v>12</v>
      </c>
      <c r="C30" s="3">
        <v>8095.18</v>
      </c>
      <c r="D30" s="3">
        <v>6667.169</v>
      </c>
      <c r="E30" s="3">
        <v>1168.718</v>
      </c>
      <c r="F30" s="60">
        <f>C30*'Default Data'!$E$56*'Default Data'!$D$30</f>
        <v>7470.8797184000005</v>
      </c>
      <c r="G30" s="60">
        <f>(D30+E30)*'Default Data'!$D$30</f>
        <v>7020.954752</v>
      </c>
      <c r="H30" s="67">
        <f t="shared" si="0"/>
        <v>449.9249664000008</v>
      </c>
    </row>
    <row r="31" spans="2:8" ht="15.75" thickBot="1">
      <c r="B31" s="19" t="s">
        <v>13</v>
      </c>
      <c r="C31" s="20">
        <v>7210.22</v>
      </c>
      <c r="D31" s="20">
        <v>5663.34</v>
      </c>
      <c r="E31" s="20">
        <v>924.501</v>
      </c>
      <c r="F31" s="62">
        <f>C31*'Default Data'!$E$56*'Default Data'!$D$30</f>
        <v>6654.1678336</v>
      </c>
      <c r="G31" s="62">
        <f>(D31+E31)*'Default Data'!$D$30</f>
        <v>5902.705536</v>
      </c>
      <c r="H31" s="68">
        <f t="shared" si="0"/>
        <v>751.4622976</v>
      </c>
    </row>
    <row r="32" spans="2:8" ht="15.75" thickBot="1">
      <c r="B32" s="87" t="s">
        <v>44</v>
      </c>
      <c r="C32" s="88">
        <f aca="true" t="shared" si="1" ref="C32:H32">SUM(C20:C31)</f>
        <v>105304.125</v>
      </c>
      <c r="D32" s="88">
        <f t="shared" si="1"/>
        <v>83641.696</v>
      </c>
      <c r="E32" s="88">
        <f t="shared" si="1"/>
        <v>12869.347000000002</v>
      </c>
      <c r="F32" s="89">
        <f t="shared" si="1"/>
        <v>97183.07088000001</v>
      </c>
      <c r="G32" s="89">
        <f t="shared" si="1"/>
        <v>86473.894528</v>
      </c>
      <c r="H32" s="90">
        <f t="shared" si="1"/>
        <v>10709.176351999999</v>
      </c>
    </row>
  </sheetData>
  <sheetProtection/>
  <printOptions/>
  <pageMargins left="0.7" right="0.7" top="0.75" bottom="0.75" header="0.3" footer="0.3"/>
  <pageSetup orientation="portrait" paperSize="9"/>
  <legacyDrawing r:id="rId5"/>
  <oleObjects>
    <oleObject progId="Equation.3" shapeId="10801882" r:id="rId1"/>
    <oleObject progId="Word.Document.8" shapeId="10802795" r:id="rId2"/>
    <oleObject progId="Equation.3" shapeId="10805659" r:id="rId3"/>
    <oleObject progId="Word.Document.8" shapeId="108064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32"/>
  <sheetViews>
    <sheetView zoomScalePageLayoutView="0" workbookViewId="0" topLeftCell="A8">
      <selection activeCell="B12" sqref="B12"/>
    </sheetView>
  </sheetViews>
  <sheetFormatPr defaultColWidth="9.140625" defaultRowHeight="15"/>
  <cols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9.8515625" style="0" bestFit="1" customWidth="1"/>
  </cols>
  <sheetData>
    <row r="18" ht="15.75" thickBot="1"/>
    <row r="19" spans="2:7" ht="15.75" thickBot="1">
      <c r="B19" s="22"/>
      <c r="C19" s="23" t="s">
        <v>80</v>
      </c>
      <c r="D19" s="23" t="s">
        <v>81</v>
      </c>
      <c r="E19" s="23" t="s">
        <v>77</v>
      </c>
      <c r="F19" s="23" t="s">
        <v>78</v>
      </c>
      <c r="G19" s="24" t="s">
        <v>79</v>
      </c>
    </row>
    <row r="20" spans="2:7" ht="15">
      <c r="B20" s="15" t="s">
        <v>14</v>
      </c>
      <c r="C20" s="17">
        <v>0</v>
      </c>
      <c r="D20" s="17">
        <v>0</v>
      </c>
      <c r="E20" s="69">
        <f>C20*'Default Data'!$E$60*'Default Data'!$D$30</f>
        <v>0</v>
      </c>
      <c r="F20" s="69">
        <f>D20*'Default Data'!$D$30</f>
        <v>0</v>
      </c>
      <c r="G20" s="70">
        <f>E20-F20</f>
        <v>0</v>
      </c>
    </row>
    <row r="21" spans="2:7" ht="15">
      <c r="B21" s="11" t="s">
        <v>3</v>
      </c>
      <c r="C21" s="3">
        <v>0</v>
      </c>
      <c r="D21" s="3">
        <v>0</v>
      </c>
      <c r="E21" s="60">
        <f>C21*'Default Data'!$E$60*'Default Data'!$D$30</f>
        <v>0</v>
      </c>
      <c r="F21" s="60">
        <f>D21*'Default Data'!$D$30</f>
        <v>0</v>
      </c>
      <c r="G21" s="67">
        <f aca="true" t="shared" si="0" ref="G21:G31">E21-F21</f>
        <v>0</v>
      </c>
    </row>
    <row r="22" spans="2:7" ht="15">
      <c r="B22" s="11" t="s">
        <v>4</v>
      </c>
      <c r="C22" s="3">
        <v>0</v>
      </c>
      <c r="D22" s="3">
        <v>0</v>
      </c>
      <c r="E22" s="60">
        <f>C22*'Default Data'!$E$60*'Default Data'!$D$30</f>
        <v>0</v>
      </c>
      <c r="F22" s="60">
        <f>D22*'Default Data'!$D$30</f>
        <v>0</v>
      </c>
      <c r="G22" s="67">
        <f t="shared" si="0"/>
        <v>0</v>
      </c>
    </row>
    <row r="23" spans="2:7" ht="15">
      <c r="B23" s="11" t="s">
        <v>5</v>
      </c>
      <c r="C23" s="3">
        <v>0</v>
      </c>
      <c r="D23" s="3">
        <v>0</v>
      </c>
      <c r="E23" s="60">
        <f>C23*'Default Data'!$E$60*'Default Data'!$D$30</f>
        <v>0</v>
      </c>
      <c r="F23" s="60">
        <f>D23*'Default Data'!$D$30</f>
        <v>0</v>
      </c>
      <c r="G23" s="67">
        <f t="shared" si="0"/>
        <v>0</v>
      </c>
    </row>
    <row r="24" spans="2:7" ht="15">
      <c r="B24" s="11" t="s">
        <v>6</v>
      </c>
      <c r="C24" s="3">
        <v>0</v>
      </c>
      <c r="D24" s="3">
        <v>0</v>
      </c>
      <c r="E24" s="60">
        <f>C24*'Default Data'!$E$60*'Default Data'!$D$30</f>
        <v>0</v>
      </c>
      <c r="F24" s="60">
        <f>D24*'Default Data'!$D$30</f>
        <v>0</v>
      </c>
      <c r="G24" s="67">
        <f t="shared" si="0"/>
        <v>0</v>
      </c>
    </row>
    <row r="25" spans="2:7" ht="15">
      <c r="B25" s="11" t="s">
        <v>7</v>
      </c>
      <c r="C25" s="3">
        <v>0</v>
      </c>
      <c r="D25" s="3">
        <v>0</v>
      </c>
      <c r="E25" s="60">
        <f>C25*'Default Data'!$E$60*'Default Data'!$D$30</f>
        <v>0</v>
      </c>
      <c r="F25" s="60">
        <f>D25*'Default Data'!$D$30</f>
        <v>0</v>
      </c>
      <c r="G25" s="67">
        <f t="shared" si="0"/>
        <v>0</v>
      </c>
    </row>
    <row r="26" spans="2:7" ht="15">
      <c r="B26" s="11" t="s">
        <v>8</v>
      </c>
      <c r="C26" s="3">
        <v>0</v>
      </c>
      <c r="D26" s="3">
        <v>0</v>
      </c>
      <c r="E26" s="60">
        <f>C26*'Default Data'!$E$60*'Default Data'!$D$30</f>
        <v>0</v>
      </c>
      <c r="F26" s="60">
        <f>D26*'Default Data'!$D$30</f>
        <v>0</v>
      </c>
      <c r="G26" s="67">
        <f t="shared" si="0"/>
        <v>0</v>
      </c>
    </row>
    <row r="27" spans="2:7" ht="15">
      <c r="B27" s="11" t="s">
        <v>9</v>
      </c>
      <c r="C27" s="3">
        <v>0</v>
      </c>
      <c r="D27" s="3">
        <v>0</v>
      </c>
      <c r="E27" s="60">
        <f>C27*'Default Data'!$E$60*'Default Data'!$D$30</f>
        <v>0</v>
      </c>
      <c r="F27" s="60">
        <f>D27*'Default Data'!$D$30</f>
        <v>0</v>
      </c>
      <c r="G27" s="67">
        <f t="shared" si="0"/>
        <v>0</v>
      </c>
    </row>
    <row r="28" spans="2:7" ht="15">
      <c r="B28" s="11" t="s">
        <v>10</v>
      </c>
      <c r="C28" s="3">
        <v>116</v>
      </c>
      <c r="D28" s="3">
        <v>45.902</v>
      </c>
      <c r="E28" s="60">
        <f>C28*'Default Data'!$E$60*'Default Data'!$D$30</f>
        <v>1247.232</v>
      </c>
      <c r="F28" s="60">
        <f>D28*'Default Data'!$D$30</f>
        <v>41.128192</v>
      </c>
      <c r="G28" s="67">
        <f t="shared" si="0"/>
        <v>1206.103808</v>
      </c>
    </row>
    <row r="29" spans="2:7" ht="15">
      <c r="B29" s="11" t="s">
        <v>11</v>
      </c>
      <c r="C29" s="3">
        <v>176</v>
      </c>
      <c r="D29" s="3">
        <v>409.284</v>
      </c>
      <c r="E29" s="60">
        <f>C29*'Default Data'!$E$60*'Default Data'!$D$30</f>
        <v>1892.352</v>
      </c>
      <c r="F29" s="60">
        <f>D29*'Default Data'!$D$30</f>
        <v>366.718464</v>
      </c>
      <c r="G29" s="67">
        <f t="shared" si="0"/>
        <v>1525.633536</v>
      </c>
    </row>
    <row r="30" spans="2:7" ht="15">
      <c r="B30" s="11" t="s">
        <v>12</v>
      </c>
      <c r="C30" s="3">
        <v>458</v>
      </c>
      <c r="D30" s="3">
        <v>927.481</v>
      </c>
      <c r="E30" s="60">
        <f>C30*'Default Data'!$E$60*'Default Data'!$D$30</f>
        <v>4924.416</v>
      </c>
      <c r="F30" s="60">
        <f>D30*'Default Data'!$D$30</f>
        <v>831.022976</v>
      </c>
      <c r="G30" s="67">
        <f t="shared" si="0"/>
        <v>4093.393024</v>
      </c>
    </row>
    <row r="31" spans="2:7" ht="15.75" thickBot="1">
      <c r="B31" s="19" t="s">
        <v>13</v>
      </c>
      <c r="C31" s="20">
        <v>442.5</v>
      </c>
      <c r="D31" s="20">
        <v>225.962</v>
      </c>
      <c r="E31" s="62">
        <f>C31*'Default Data'!$E$60*'Default Data'!$D$30</f>
        <v>4757.76</v>
      </c>
      <c r="F31" s="62">
        <f>D31*'Default Data'!$D$30</f>
        <v>202.461952</v>
      </c>
      <c r="G31" s="68">
        <f t="shared" si="0"/>
        <v>4555.298048000001</v>
      </c>
    </row>
    <row r="32" spans="2:7" ht="15.75" thickBot="1">
      <c r="B32" s="87" t="s">
        <v>44</v>
      </c>
      <c r="C32" s="74">
        <f>SUM(C20:C31)</f>
        <v>1192.5</v>
      </c>
      <c r="D32" s="74">
        <f>SUM(D20:D31)</f>
        <v>1608.629</v>
      </c>
      <c r="E32" s="85">
        <f>SUM(E20:E31)</f>
        <v>12821.76</v>
      </c>
      <c r="F32" s="85">
        <f>SUM(F20:F31)</f>
        <v>1441.331584</v>
      </c>
      <c r="G32" s="86">
        <f>SUM(G20:G31)</f>
        <v>11380.428416</v>
      </c>
    </row>
  </sheetData>
  <sheetProtection/>
  <printOptions/>
  <pageMargins left="0.7" right="0.7" top="0.75" bottom="0.75" header="0.3" footer="0.3"/>
  <pageSetup orientation="portrait" paperSize="9"/>
  <legacyDrawing r:id="rId5"/>
  <oleObjects>
    <oleObject progId="Equation.3" shapeId="10808000" r:id="rId1"/>
    <oleObject progId="Word.Document.8" shapeId="10808628" r:id="rId2"/>
    <oleObject progId="Equation.3" shapeId="10809701" r:id="rId3"/>
    <oleObject progId="Word.Document.8" shapeId="1081046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18.140625" style="0" bestFit="1" customWidth="1"/>
  </cols>
  <sheetData>
    <row r="2" ht="15.75" thickBot="1"/>
    <row r="3" spans="2:4" ht="15">
      <c r="B3" s="25" t="s">
        <v>51</v>
      </c>
      <c r="C3" s="9"/>
      <c r="D3" s="10"/>
    </row>
    <row r="4" spans="2:4" ht="15">
      <c r="B4" s="11" t="s">
        <v>85</v>
      </c>
      <c r="C4" s="3" t="s">
        <v>46</v>
      </c>
      <c r="D4" s="83">
        <f>'Furnaces (SP1)'!C55</f>
        <v>80922.27359259065</v>
      </c>
    </row>
    <row r="5" spans="2:4" ht="15">
      <c r="B5" s="11" t="s">
        <v>86</v>
      </c>
      <c r="C5" s="3" t="s">
        <v>46</v>
      </c>
      <c r="D5" s="83">
        <f>'Vacuumator  (SP2)'!I40</f>
        <v>33656.48486052188</v>
      </c>
    </row>
    <row r="6" spans="2:4" ht="15">
      <c r="B6" s="11" t="s">
        <v>87</v>
      </c>
      <c r="C6" s="3" t="s">
        <v>46</v>
      </c>
      <c r="D6" s="83">
        <f>'Ladle Furnace (SP3)'!F32</f>
        <v>97183.07088000001</v>
      </c>
    </row>
    <row r="7" spans="2:4" ht="15.75" thickBot="1">
      <c r="B7" s="19" t="s">
        <v>88</v>
      </c>
      <c r="C7" s="20" t="s">
        <v>46</v>
      </c>
      <c r="D7" s="84">
        <f>'Press (SP4) '!E32</f>
        <v>12821.76</v>
      </c>
    </row>
    <row r="8" spans="2:4" ht="15.75" thickBot="1">
      <c r="B8" s="22" t="s">
        <v>61</v>
      </c>
      <c r="C8" s="23" t="s">
        <v>46</v>
      </c>
      <c r="D8" s="91">
        <f>SUM(D4:D7)</f>
        <v>224583.58933311256</v>
      </c>
    </row>
    <row r="9" ht="15.75" thickBot="1"/>
    <row r="10" spans="2:4" ht="15">
      <c r="B10" s="25" t="s">
        <v>45</v>
      </c>
      <c r="C10" s="9"/>
      <c r="D10" s="10"/>
    </row>
    <row r="11" spans="2:4" ht="15">
      <c r="B11" s="11" t="s">
        <v>85</v>
      </c>
      <c r="C11" s="3" t="s">
        <v>46</v>
      </c>
      <c r="D11" s="83">
        <f>'Furnaces (SP1)'!C36</f>
        <v>18670.739758133645</v>
      </c>
    </row>
    <row r="12" spans="2:4" ht="15">
      <c r="B12" s="11" t="s">
        <v>86</v>
      </c>
      <c r="C12" s="3" t="s">
        <v>46</v>
      </c>
      <c r="D12" s="83">
        <f>'Vacuumator  (SP2)'!J40</f>
        <v>116.29363200000002</v>
      </c>
    </row>
    <row r="13" spans="2:4" ht="15">
      <c r="B13" s="11" t="s">
        <v>87</v>
      </c>
      <c r="C13" s="3" t="s">
        <v>46</v>
      </c>
      <c r="D13" s="83">
        <f>'Ladle Furnace (SP3)'!G32</f>
        <v>86473.894528</v>
      </c>
    </row>
    <row r="14" spans="2:4" ht="15.75" thickBot="1">
      <c r="B14" s="19" t="s">
        <v>88</v>
      </c>
      <c r="C14" s="20" t="s">
        <v>46</v>
      </c>
      <c r="D14" s="84">
        <f>'Press (SP4) '!F32</f>
        <v>1441.331584</v>
      </c>
    </row>
    <row r="15" spans="2:4" ht="15.75" thickBot="1">
      <c r="B15" s="22" t="s">
        <v>61</v>
      </c>
      <c r="C15" s="23" t="s">
        <v>46</v>
      </c>
      <c r="D15" s="91">
        <f>SUM(D11:D14)</f>
        <v>106702.25950213365</v>
      </c>
    </row>
    <row r="16" ht="15.75" thickBot="1"/>
    <row r="17" spans="2:4" ht="15">
      <c r="B17" s="25" t="s">
        <v>52</v>
      </c>
      <c r="C17" s="9"/>
      <c r="D17" s="10"/>
    </row>
    <row r="18" spans="2:4" ht="15">
      <c r="B18" s="11" t="s">
        <v>85</v>
      </c>
      <c r="C18" s="3" t="s">
        <v>46</v>
      </c>
      <c r="D18" s="83">
        <f>D4-D11</f>
        <v>62251.533834457005</v>
      </c>
    </row>
    <row r="19" spans="2:4" ht="15">
      <c r="B19" s="11" t="s">
        <v>86</v>
      </c>
      <c r="C19" s="3" t="s">
        <v>46</v>
      </c>
      <c r="D19" s="83">
        <f>D5-D12</f>
        <v>33540.19122852188</v>
      </c>
    </row>
    <row r="20" spans="2:4" ht="15">
      <c r="B20" s="11" t="s">
        <v>87</v>
      </c>
      <c r="C20" s="3" t="s">
        <v>46</v>
      </c>
      <c r="D20" s="83">
        <f>D6-D13</f>
        <v>10709.17635200001</v>
      </c>
    </row>
    <row r="21" spans="2:4" ht="15.75" thickBot="1">
      <c r="B21" s="19" t="s">
        <v>88</v>
      </c>
      <c r="C21" s="20" t="s">
        <v>46</v>
      </c>
      <c r="D21" s="83">
        <f>D7-D14</f>
        <v>11380.428416</v>
      </c>
    </row>
    <row r="22" spans="2:4" ht="15.75" thickBot="1">
      <c r="B22" s="22" t="s">
        <v>61</v>
      </c>
      <c r="C22" s="23" t="s">
        <v>46</v>
      </c>
      <c r="D22" s="91">
        <f>SUM(D18:D21)</f>
        <v>117881.3298309789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2009-04-14T07:18:06Z</dcterms:created>
  <dcterms:modified xsi:type="dcterms:W3CDTF">2009-11-19T08:23:44Z</dcterms:modified>
  <cp:category/>
  <cp:version/>
  <cp:contentType/>
  <cp:contentStatus/>
</cp:coreProperties>
</file>