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00" windowWidth="19200" windowHeight="3060" tabRatio="762" activeTab="0"/>
  </bookViews>
  <sheets>
    <sheet name="Title" sheetId="1" r:id="rId1"/>
    <sheet name="Calculation factors" sheetId="2" r:id="rId2"/>
    <sheet name="plant data OHF" sheetId="3" r:id="rId3"/>
    <sheet name="plant data BF1" sheetId="4" r:id="rId4"/>
    <sheet name="baseline emissions" sheetId="5" r:id="rId5"/>
    <sheet name="project emissions" sheetId="6" r:id="rId6"/>
    <sheet name="emission reductions" sheetId="7" r:id="rId7"/>
    <sheet name="for MR" sheetId="8" r:id="rId8"/>
    <sheet name="Лист1" sheetId="9" r:id="rId9"/>
  </sheets>
  <definedNames>
    <definedName name="Доля_ЗКО">#REF!</definedName>
    <definedName name="Доля_ЗСМК">#REF!</definedName>
    <definedName name="Доля_ММК">#REF!</definedName>
    <definedName name="Доля_НКМК">#REF!</definedName>
    <definedName name="Доля_НЛМК">#REF!</definedName>
    <definedName name="Доля_НТМК">#REF!</definedName>
    <definedName name="Доля_Северст">#REF!</definedName>
    <definedName name="Доля_УрСт">#REF!</definedName>
    <definedName name="Доля_ЧМК">#REF!</definedName>
  </definedNames>
  <calcPr fullCalcOnLoad="1"/>
</workbook>
</file>

<file path=xl/sharedStrings.xml><?xml version="1.0" encoding="utf-8"?>
<sst xmlns="http://schemas.openxmlformats.org/spreadsheetml/2006/main" count="309" uniqueCount="128">
  <si>
    <t>1000m3</t>
  </si>
  <si>
    <t>Unit</t>
  </si>
  <si>
    <t xml:space="preserve">Value </t>
  </si>
  <si>
    <t>Source</t>
  </si>
  <si>
    <t>tCO2/GJ</t>
  </si>
  <si>
    <t>COG combustion</t>
  </si>
  <si>
    <t>tCO2/t</t>
  </si>
  <si>
    <t>pellet production</t>
  </si>
  <si>
    <t>lime production</t>
  </si>
  <si>
    <t>tC/t</t>
  </si>
  <si>
    <t>limestone</t>
  </si>
  <si>
    <t>pig iron production</t>
  </si>
  <si>
    <t>t</t>
  </si>
  <si>
    <t>coke consumption</t>
  </si>
  <si>
    <t>NG consumption</t>
  </si>
  <si>
    <t>electricity consumption</t>
  </si>
  <si>
    <t>MWh</t>
  </si>
  <si>
    <t>comsumption of limestone</t>
  </si>
  <si>
    <t>sinter consumption</t>
  </si>
  <si>
    <t>pellet consumption</t>
  </si>
  <si>
    <t>coke carbon content</t>
  </si>
  <si>
    <t>EF BF</t>
  </si>
  <si>
    <t>PCI</t>
  </si>
  <si>
    <t>PCI production</t>
  </si>
  <si>
    <t>electrcicity consumption</t>
  </si>
  <si>
    <t>EF of PCI production</t>
  </si>
  <si>
    <t>NCV of coal</t>
  </si>
  <si>
    <t>GJ/t</t>
  </si>
  <si>
    <t>PCI consumption</t>
  </si>
  <si>
    <t>BF1</t>
  </si>
  <si>
    <t>Total</t>
  </si>
  <si>
    <t>tCO2</t>
  </si>
  <si>
    <t>Steel production</t>
  </si>
  <si>
    <t>Pig iron consumption</t>
  </si>
  <si>
    <t>coke</t>
  </si>
  <si>
    <t>NG</t>
  </si>
  <si>
    <t>COG</t>
  </si>
  <si>
    <t>NCV of COG</t>
  </si>
  <si>
    <t>electricity</t>
  </si>
  <si>
    <t>lime</t>
  </si>
  <si>
    <t>EF OHF</t>
  </si>
  <si>
    <t>OHF workshop</t>
  </si>
  <si>
    <t>OHF</t>
  </si>
  <si>
    <t>Emission factors</t>
  </si>
  <si>
    <t>Natural gas combustion</t>
  </si>
  <si>
    <t>Coke production</t>
  </si>
  <si>
    <t>Coal combustion</t>
  </si>
  <si>
    <t>Sinter production</t>
  </si>
  <si>
    <t>Carbon content, tC/t</t>
  </si>
  <si>
    <t>Parameter</t>
  </si>
  <si>
    <t>Emission factor, tCO2/t</t>
  </si>
  <si>
    <t>1000 m3</t>
  </si>
  <si>
    <t>Units</t>
  </si>
  <si>
    <t>natural gas consumption</t>
  </si>
  <si>
    <t>Natural gas consumption</t>
  </si>
  <si>
    <t>Electricity consumption</t>
  </si>
  <si>
    <t>Paremeters</t>
  </si>
  <si>
    <t>Parameters</t>
  </si>
  <si>
    <t>t C/t</t>
  </si>
  <si>
    <t>Coke carbon content</t>
  </si>
  <si>
    <t>Pig iron production</t>
  </si>
  <si>
    <t>Coke consumption</t>
  </si>
  <si>
    <t>Limestone consumption</t>
  </si>
  <si>
    <t>Sinter consumption</t>
  </si>
  <si>
    <t>Pellets consumption</t>
  </si>
  <si>
    <t>Natural gas consumption for air heater</t>
  </si>
  <si>
    <t>Blas Furnace 1</t>
  </si>
  <si>
    <t>Production</t>
  </si>
  <si>
    <t>Metal stock</t>
  </si>
  <si>
    <t>incl:</t>
  </si>
  <si>
    <t>TOTAL PIG IRON</t>
  </si>
  <si>
    <t>Additional materials</t>
  </si>
  <si>
    <t>dolomite</t>
  </si>
  <si>
    <t>magnesite powder</t>
  </si>
  <si>
    <t>antracite</t>
  </si>
  <si>
    <t>COG consumption</t>
  </si>
  <si>
    <t>cold pig iron</t>
  </si>
  <si>
    <t>scrap pig iron</t>
  </si>
  <si>
    <t>liquid pig iron</t>
  </si>
  <si>
    <t>break pig iron</t>
  </si>
  <si>
    <t>waste pig iron</t>
  </si>
  <si>
    <t>Open Hearth Furnaces</t>
  </si>
  <si>
    <t>oxigen consumption</t>
  </si>
  <si>
    <t>pig iron chips</t>
  </si>
  <si>
    <t xml:space="preserve">Default value, Webmineral http://www.webmineral.com/data/Magnesite.shtml </t>
  </si>
  <si>
    <t>sinter</t>
  </si>
  <si>
    <t>IPCC, Volume 2, Table 1.4</t>
  </si>
  <si>
    <t>IPCC, Volume 3, Table 4.1 (value for Coke oven)</t>
  </si>
  <si>
    <t>IPCC, Volume 3, Table 4.1</t>
  </si>
  <si>
    <t>IPCC, Volume 3, Table 2.4 (value for dolomitic lime for developing countries)</t>
  </si>
  <si>
    <t>IPCC, Volume 3, Table 4.3</t>
  </si>
  <si>
    <t>CO2 emission factor for grid electricity consumption in 2008</t>
  </si>
  <si>
    <t>tCO2e/MWh</t>
  </si>
  <si>
    <t xml:space="preserve">Ukrainian National Environment Investment Agency Order No 62 from 15.04.2011, http://www.neia.gov.ua/nature/doccatalog/document?id=127171 </t>
  </si>
  <si>
    <t>CO2 emission factor for grid electricity consumption in 2009</t>
  </si>
  <si>
    <t>Ukrainian National Environment Investment Agency Order No 63 from 15.04.2011, http://www.neia.gov.ua/nature/doccatalog/document?id=127172</t>
  </si>
  <si>
    <t>CO2 emission factor for grid electricity consumption in 2010</t>
  </si>
  <si>
    <t>Ukrainian National Environment Investment Agency Order No 43 from 28.03.2011, http://www.neia.gov.ua/nature/doccatalog/document?id=126006</t>
  </si>
  <si>
    <t>CO2 emission factor for grid electricity consumption in 2011</t>
  </si>
  <si>
    <t>Ukrainian National Environment Investment Agency Order No 75 from 12.05.2011, http://www.neia.gov.ua/nature/doccatalog/document?id=127498</t>
  </si>
  <si>
    <t>GJ/1000 m3</t>
  </si>
  <si>
    <t>Pig-iron production</t>
  </si>
  <si>
    <t>Baseline EF</t>
  </si>
  <si>
    <t>Project EF</t>
  </si>
  <si>
    <t>Baseline emissions</t>
  </si>
  <si>
    <t>t CO2/t</t>
  </si>
  <si>
    <t>t CO2</t>
  </si>
  <si>
    <t>Project emissions</t>
  </si>
  <si>
    <t>Emission reductions</t>
  </si>
  <si>
    <r>
      <t>[tCO</t>
    </r>
    <r>
      <rPr>
        <b/>
        <vertAlign val="sub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e]</t>
    </r>
  </si>
  <si>
    <t>Total for the monitoring period</t>
  </si>
  <si>
    <t>Emission Reductions</t>
  </si>
  <si>
    <t>Oxygen production</t>
  </si>
  <si>
    <t>electricity consumption for oxigen production</t>
  </si>
  <si>
    <t>Blast Furnace 1</t>
  </si>
  <si>
    <t>Net calorific value of natural gas</t>
  </si>
  <si>
    <t>GJ/1000m3</t>
  </si>
  <si>
    <t>2011 (01.01-31.10)</t>
  </si>
  <si>
    <t>BFW PCI</t>
  </si>
  <si>
    <t>average</t>
  </si>
  <si>
    <t>% from total pig iron production</t>
  </si>
  <si>
    <t>%</t>
  </si>
  <si>
    <t>coal</t>
  </si>
  <si>
    <t>NCV of NG</t>
  </si>
  <si>
    <t>“Standardised baseline emission factor for Ukrainian power grid” developed by Global Carbon B.V. and positively determined by TUV SUD</t>
  </si>
  <si>
    <t>CO2 emission factor for grid electricity consumption in baseline</t>
  </si>
  <si>
    <t>IPCC, Volume 2: Energy, Chapter 1, p. 1.18, Table 1.2 (value for anthracite)</t>
  </si>
  <si>
    <t>Donetsksteel data (in accordance with internal monitoring instruction data of COG consumption are adjusted to this value of NCV)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</si>
</sst>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"/>
    <numFmt numFmtId="183" formatCode="#,##0.0"/>
    <numFmt numFmtId="184" formatCode="#,###,\-"/>
    <numFmt numFmtId="185" formatCode="_-* #,##0.00[$€-1]_-;\-* #,##0.00[$€-1]_-;_-* &quot;-&quot;??[$€-1]_-"/>
    <numFmt numFmtId="186" formatCode="[$-409]mmmm\ d\,\ yyyy;@"/>
    <numFmt numFmtId="187" formatCode="dd/mm/yyyy;@"/>
    <numFmt numFmtId="188" formatCode="0.0000"/>
    <numFmt numFmtId="189" formatCode="0.00000"/>
    <numFmt numFmtId="190" formatCode="0.000000"/>
    <numFmt numFmtId="191" formatCode="dd/mm/yyyy;@"/>
    <numFmt numFmtId="192" formatCode="0.00000000"/>
    <numFmt numFmtId="193" formatCode="0.0000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 Baltic"/>
      <family val="1"/>
    </font>
    <font>
      <b/>
      <sz val="12"/>
      <color indexed="8"/>
      <name val="Times New Roman Baltic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Courier New Cyr"/>
      <family val="3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23"/>
      <name val="Calibri"/>
      <family val="2"/>
    </font>
    <font>
      <sz val="10.5"/>
      <color indexed="8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 tint="0.34999001026153564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1" fillId="17" borderId="1" applyNumberFormat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18" borderId="1" applyNumberFormat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19" borderId="3" applyNumberFormat="0" applyFont="0" applyAlignment="0" applyProtection="0"/>
    <xf numFmtId="0" fontId="45" fillId="17" borderId="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8" fillId="8" borderId="6" applyNumberFormat="0" applyAlignment="0" applyProtection="0"/>
    <xf numFmtId="0" fontId="9" fillId="24" borderId="7" applyNumberFormat="0" applyAlignment="0" applyProtection="0"/>
    <xf numFmtId="0" fontId="10" fillId="24" borderId="6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5" borderId="12" applyNumberFormat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4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27" borderId="13" applyNumberFormat="0" applyFont="0" applyAlignment="0" applyProtection="0"/>
    <xf numFmtId="9" fontId="0" fillId="0" borderId="0" applyFont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5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0" fillId="0" borderId="15" xfId="0" applyBorder="1" applyAlignment="1">
      <alignment wrapText="1"/>
    </xf>
    <xf numFmtId="0" fontId="30" fillId="0" borderId="16" xfId="41" applyFont="1" applyBorder="1" applyAlignment="1">
      <alignment horizontal="left" indent="3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/>
    </xf>
    <xf numFmtId="0" fontId="5" fillId="0" borderId="0" xfId="41" applyFont="1">
      <alignment/>
      <protection/>
    </xf>
    <xf numFmtId="3" fontId="0" fillId="0" borderId="0" xfId="0" applyNumberFormat="1" applyAlignment="1">
      <alignment/>
    </xf>
    <xf numFmtId="0" fontId="47" fillId="0" borderId="0" xfId="0" applyFont="1" applyBorder="1" applyAlignment="1">
      <alignment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31" fillId="0" borderId="23" xfId="0" applyFont="1" applyBorder="1" applyAlignment="1">
      <alignment/>
    </xf>
    <xf numFmtId="0" fontId="32" fillId="0" borderId="24" xfId="41" applyFont="1" applyBorder="1" applyAlignment="1">
      <alignment horizontal="center"/>
      <protection/>
    </xf>
    <xf numFmtId="0" fontId="32" fillId="0" borderId="24" xfId="41" applyFont="1" applyBorder="1">
      <alignment/>
      <protection/>
    </xf>
    <xf numFmtId="0" fontId="30" fillId="0" borderId="25" xfId="41" applyFont="1" applyBorder="1" applyAlignment="1">
      <alignment horizontal="left"/>
      <protection/>
    </xf>
    <xf numFmtId="0" fontId="30" fillId="0" borderId="16" xfId="41" applyFont="1" applyBorder="1">
      <alignment/>
      <protection/>
    </xf>
    <xf numFmtId="0" fontId="30" fillId="0" borderId="26" xfId="41" applyFont="1" applyBorder="1" applyAlignment="1">
      <alignment horizontal="left" indent="3"/>
      <protection/>
    </xf>
    <xf numFmtId="0" fontId="30" fillId="0" borderId="27" xfId="41" applyFont="1" applyBorder="1" applyAlignment="1">
      <alignment horizontal="left" indent="3"/>
      <protection/>
    </xf>
    <xf numFmtId="0" fontId="32" fillId="0" borderId="28" xfId="41" applyFont="1" applyBorder="1" applyAlignment="1">
      <alignment horizontal="left" indent="3"/>
      <protection/>
    </xf>
    <xf numFmtId="0" fontId="30" fillId="0" borderId="25" xfId="41" applyFont="1" applyBorder="1" applyAlignment="1">
      <alignment horizontal="left" indent="3"/>
      <protection/>
    </xf>
    <xf numFmtId="0" fontId="30" fillId="0" borderId="26" xfId="41" applyFont="1" applyBorder="1" applyAlignment="1">
      <alignment horizontal="left" vertical="center" wrapText="1"/>
      <protection/>
    </xf>
    <xf numFmtId="0" fontId="30" fillId="0" borderId="27" xfId="41" applyFont="1" applyBorder="1">
      <alignment/>
      <protection/>
    </xf>
    <xf numFmtId="0" fontId="30" fillId="0" borderId="28" xfId="41" applyFont="1" applyBorder="1" applyAlignment="1">
      <alignment horizontal="left" indent="3"/>
      <protection/>
    </xf>
    <xf numFmtId="0" fontId="30" fillId="0" borderId="25" xfId="41" applyFont="1" applyFill="1" applyBorder="1" applyAlignment="1">
      <alignment horizontal="left" vertical="center"/>
      <protection/>
    </xf>
    <xf numFmtId="0" fontId="30" fillId="0" borderId="27" xfId="41" applyFont="1" applyFill="1" applyBorder="1" applyAlignment="1">
      <alignment horizontal="left" vertical="center"/>
      <protection/>
    </xf>
    <xf numFmtId="0" fontId="30" fillId="0" borderId="28" xfId="41" applyFont="1" applyBorder="1" applyAlignment="1">
      <alignment horizontal="left" vertical="center"/>
      <protection/>
    </xf>
    <xf numFmtId="0" fontId="31" fillId="0" borderId="29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33" fillId="0" borderId="31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4" fillId="0" borderId="32" xfId="0" applyFont="1" applyBorder="1" applyAlignment="1">
      <alignment/>
    </xf>
    <xf numFmtId="0" fontId="34" fillId="0" borderId="33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0" fillId="0" borderId="0" xfId="0" applyFont="1" applyBorder="1" applyAlignment="1">
      <alignment horizontal="center" wrapText="1"/>
    </xf>
    <xf numFmtId="0" fontId="32" fillId="0" borderId="34" xfId="41" applyFont="1" applyBorder="1" applyAlignment="1">
      <alignment horizontal="center"/>
      <protection/>
    </xf>
    <xf numFmtId="185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41" applyFont="1" applyFill="1">
      <alignment/>
      <protection/>
    </xf>
    <xf numFmtId="182" fontId="5" fillId="0" borderId="0" xfId="41" applyNumberFormat="1" applyFont="1" applyFill="1" applyAlignment="1">
      <alignment horizontal="center"/>
      <protection/>
    </xf>
    <xf numFmtId="182" fontId="5" fillId="0" borderId="0" xfId="41" applyNumberFormat="1" applyFont="1" applyFill="1">
      <alignment/>
      <protection/>
    </xf>
    <xf numFmtId="0" fontId="5" fillId="28" borderId="0" xfId="41" applyFont="1" applyFill="1">
      <alignment/>
      <protection/>
    </xf>
    <xf numFmtId="0" fontId="30" fillId="0" borderId="0" xfId="41" applyFont="1" applyFill="1">
      <alignment/>
      <protection/>
    </xf>
    <xf numFmtId="0" fontId="30" fillId="0" borderId="35" xfId="41" applyFont="1" applyBorder="1" applyAlignment="1">
      <alignment/>
      <protection/>
    </xf>
    <xf numFmtId="0" fontId="30" fillId="0" borderId="35" xfId="41" applyFont="1" applyBorder="1" applyAlignment="1">
      <alignment vertical="center"/>
      <protection/>
    </xf>
    <xf numFmtId="0" fontId="32" fillId="0" borderId="31" xfId="41" applyFont="1" applyBorder="1" applyAlignment="1">
      <alignment horizontal="center"/>
      <protection/>
    </xf>
    <xf numFmtId="0" fontId="5" fillId="0" borderId="0" xfId="41" applyFont="1" applyFill="1" applyAlignment="1">
      <alignment horizontal="left" vertical="center"/>
      <protection/>
    </xf>
    <xf numFmtId="0" fontId="30" fillId="0" borderId="36" xfId="41" applyFont="1" applyBorder="1" applyAlignment="1">
      <alignment horizontal="center"/>
      <protection/>
    </xf>
    <xf numFmtId="0" fontId="32" fillId="0" borderId="37" xfId="41" applyFont="1" applyBorder="1" applyAlignment="1">
      <alignment horizontal="center"/>
      <protection/>
    </xf>
    <xf numFmtId="0" fontId="25" fillId="0" borderId="0" xfId="41" applyFont="1">
      <alignment/>
      <protection/>
    </xf>
    <xf numFmtId="0" fontId="30" fillId="0" borderId="38" xfId="41" applyFont="1" applyBorder="1" applyAlignment="1">
      <alignment horizontal="center"/>
      <protection/>
    </xf>
    <xf numFmtId="0" fontId="30" fillId="0" borderId="39" xfId="41" applyFont="1" applyFill="1" applyBorder="1" applyAlignment="1">
      <alignment horizontal="center"/>
      <protection/>
    </xf>
    <xf numFmtId="0" fontId="30" fillId="0" borderId="40" xfId="41" applyFont="1" applyFill="1" applyBorder="1" applyAlignment="1">
      <alignment horizontal="center"/>
      <protection/>
    </xf>
    <xf numFmtId="0" fontId="30" fillId="0" borderId="41" xfId="41" applyFont="1" applyBorder="1" applyAlignment="1">
      <alignment vertical="center"/>
      <protection/>
    </xf>
    <xf numFmtId="0" fontId="30" fillId="0" borderId="26" xfId="41" applyFont="1" applyBorder="1" applyAlignment="1">
      <alignment horizontal="center"/>
      <protection/>
    </xf>
    <xf numFmtId="0" fontId="36" fillId="0" borderId="42" xfId="41" applyFont="1" applyFill="1" applyBorder="1" applyAlignment="1">
      <alignment vertical="center"/>
      <protection/>
    </xf>
    <xf numFmtId="0" fontId="7" fillId="22" borderId="42" xfId="52" applyBorder="1" applyAlignment="1">
      <alignment vertical="center"/>
    </xf>
    <xf numFmtId="0" fontId="3" fillId="0" borderId="0" xfId="0" applyFont="1" applyAlignment="1">
      <alignment/>
    </xf>
    <xf numFmtId="0" fontId="7" fillId="22" borderId="0" xfId="52" applyAlignment="1">
      <alignment/>
    </xf>
    <xf numFmtId="0" fontId="34" fillId="0" borderId="37" xfId="0" applyFont="1" applyBorder="1" applyAlignment="1">
      <alignment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181" fontId="4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7" fillId="29" borderId="0" xfId="0" applyFont="1" applyFill="1" applyBorder="1" applyAlignment="1">
      <alignment/>
    </xf>
    <xf numFmtId="0" fontId="47" fillId="29" borderId="0" xfId="0" applyFont="1" applyFill="1" applyAlignment="1">
      <alignment/>
    </xf>
    <xf numFmtId="0" fontId="47" fillId="0" borderId="0" xfId="0" applyFont="1" applyFill="1" applyAlignment="1">
      <alignment/>
    </xf>
    <xf numFmtId="0" fontId="7" fillId="20" borderId="0" xfId="50" applyBorder="1" applyAlignment="1">
      <alignment/>
    </xf>
    <xf numFmtId="0" fontId="2" fillId="0" borderId="0" xfId="0" applyFont="1" applyAlignment="1">
      <alignment horizontal="center"/>
    </xf>
    <xf numFmtId="3" fontId="31" fillId="0" borderId="43" xfId="0" applyNumberFormat="1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29" xfId="0" applyFill="1" applyBorder="1" applyAlignment="1">
      <alignment/>
    </xf>
    <xf numFmtId="0" fontId="30" fillId="0" borderId="27" xfId="41" applyFont="1" applyFill="1" applyBorder="1" applyAlignment="1">
      <alignment horizontal="left" indent="3"/>
      <protection/>
    </xf>
    <xf numFmtId="0" fontId="30" fillId="0" borderId="25" xfId="41" applyFont="1" applyFill="1" applyBorder="1" applyAlignment="1">
      <alignment horizontal="left" indent="3"/>
      <protection/>
    </xf>
    <xf numFmtId="0" fontId="32" fillId="0" borderId="44" xfId="41" applyFont="1" applyFill="1" applyBorder="1" applyAlignment="1">
      <alignment horizontal="center" vertical="center"/>
      <protection/>
    </xf>
    <xf numFmtId="3" fontId="32" fillId="0" borderId="45" xfId="41" applyNumberFormat="1" applyFont="1" applyFill="1" applyBorder="1" applyAlignment="1">
      <alignment horizontal="center" vertical="center"/>
      <protection/>
    </xf>
    <xf numFmtId="0" fontId="30" fillId="0" borderId="0" xfId="41" applyFont="1" applyFill="1" applyBorder="1" applyAlignment="1">
      <alignment/>
      <protection/>
    </xf>
    <xf numFmtId="0" fontId="30" fillId="0" borderId="46" xfId="41" applyFont="1" applyFill="1" applyBorder="1" applyAlignment="1">
      <alignment/>
      <protection/>
    </xf>
    <xf numFmtId="4" fontId="30" fillId="0" borderId="20" xfId="41" applyNumberFormat="1" applyFont="1" applyFill="1" applyBorder="1" applyAlignment="1">
      <alignment horizontal="center" vertical="center"/>
      <protection/>
    </xf>
    <xf numFmtId="4" fontId="30" fillId="0" borderId="21" xfId="41" applyNumberFormat="1" applyFont="1" applyFill="1" applyBorder="1" applyAlignment="1">
      <alignment horizontal="center" vertical="center"/>
      <protection/>
    </xf>
    <xf numFmtId="4" fontId="30" fillId="0" borderId="21" xfId="41" applyNumberFormat="1" applyFont="1" applyFill="1" applyBorder="1" applyAlignment="1">
      <alignment horizontal="center"/>
      <protection/>
    </xf>
    <xf numFmtId="4" fontId="30" fillId="0" borderId="17" xfId="41" applyNumberFormat="1" applyFont="1" applyFill="1" applyBorder="1" applyAlignment="1">
      <alignment horizontal="center" vertical="center"/>
      <protection/>
    </xf>
    <xf numFmtId="4" fontId="30" fillId="0" borderId="18" xfId="41" applyNumberFormat="1" applyFont="1" applyFill="1" applyBorder="1" applyAlignment="1">
      <alignment horizontal="center" vertical="center"/>
      <protection/>
    </xf>
    <xf numFmtId="4" fontId="30" fillId="0" borderId="18" xfId="41" applyNumberFormat="1" applyFont="1" applyFill="1" applyBorder="1" applyAlignment="1">
      <alignment horizontal="center"/>
      <protection/>
    </xf>
    <xf numFmtId="4" fontId="30" fillId="0" borderId="23" xfId="41" applyNumberFormat="1" applyFont="1" applyFill="1" applyBorder="1" applyAlignment="1">
      <alignment horizontal="center" vertical="center"/>
      <protection/>
    </xf>
    <xf numFmtId="4" fontId="30" fillId="0" borderId="43" xfId="41" applyNumberFormat="1" applyFont="1" applyFill="1" applyBorder="1" applyAlignment="1">
      <alignment horizontal="center" vertical="center"/>
      <protection/>
    </xf>
    <xf numFmtId="0" fontId="30" fillId="0" borderId="0" xfId="41" applyFont="1" applyFill="1" applyBorder="1" applyAlignment="1">
      <alignment vertical="center"/>
      <protection/>
    </xf>
    <xf numFmtId="2" fontId="30" fillId="0" borderId="20" xfId="41" applyNumberFormat="1" applyFont="1" applyFill="1" applyBorder="1" applyAlignment="1">
      <alignment horizontal="center" vertical="center"/>
      <protection/>
    </xf>
    <xf numFmtId="2" fontId="30" fillId="0" borderId="21" xfId="41" applyNumberFormat="1" applyFont="1" applyFill="1" applyBorder="1" applyAlignment="1">
      <alignment horizontal="center" vertical="center"/>
      <protection/>
    </xf>
    <xf numFmtId="2" fontId="30" fillId="0" borderId="17" xfId="41" applyNumberFormat="1" applyFont="1" applyFill="1" applyBorder="1" applyAlignment="1">
      <alignment horizontal="center" vertical="center"/>
      <protection/>
    </xf>
    <xf numFmtId="2" fontId="30" fillId="0" borderId="18" xfId="41" applyNumberFormat="1" applyFont="1" applyFill="1" applyBorder="1" applyAlignment="1">
      <alignment horizontal="center" vertical="center"/>
      <protection/>
    </xf>
    <xf numFmtId="2" fontId="30" fillId="0" borderId="29" xfId="41" applyNumberFormat="1" applyFont="1" applyFill="1" applyBorder="1" applyAlignment="1">
      <alignment horizontal="center" vertical="center"/>
      <protection/>
    </xf>
    <xf numFmtId="2" fontId="30" fillId="0" borderId="19" xfId="41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34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34" fillId="0" borderId="2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" fontId="34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47" fillId="29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30" borderId="21" xfId="0" applyNumberFormat="1" applyFill="1" applyBorder="1" applyAlignment="1">
      <alignment horizontal="center"/>
    </xf>
    <xf numFmtId="3" fontId="0" fillId="30" borderId="18" xfId="0" applyNumberFormat="1" applyFill="1" applyBorder="1" applyAlignment="1">
      <alignment horizontal="center"/>
    </xf>
    <xf numFmtId="180" fontId="0" fillId="30" borderId="18" xfId="0" applyNumberFormat="1" applyFill="1" applyBorder="1" applyAlignment="1">
      <alignment horizontal="center"/>
    </xf>
    <xf numFmtId="3" fontId="0" fillId="30" borderId="17" xfId="0" applyNumberFormat="1" applyFill="1" applyBorder="1" applyAlignment="1">
      <alignment horizontal="center"/>
    </xf>
    <xf numFmtId="180" fontId="47" fillId="30" borderId="2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31" borderId="20" xfId="0" applyFont="1" applyFill="1" applyBorder="1" applyAlignment="1">
      <alignment/>
    </xf>
    <xf numFmtId="0" fontId="47" fillId="31" borderId="21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81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wrapText="1"/>
    </xf>
    <xf numFmtId="0" fontId="31" fillId="0" borderId="18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3" fontId="0" fillId="30" borderId="20" xfId="0" applyNumberFormat="1" applyFill="1" applyBorder="1" applyAlignment="1">
      <alignment horizontal="center"/>
    </xf>
    <xf numFmtId="3" fontId="0" fillId="30" borderId="22" xfId="0" applyNumberFormat="1" applyFill="1" applyBorder="1" applyAlignment="1">
      <alignment horizontal="center"/>
    </xf>
    <xf numFmtId="3" fontId="0" fillId="30" borderId="30" xfId="0" applyNumberFormat="1" applyFill="1" applyBorder="1" applyAlignment="1">
      <alignment horizontal="center"/>
    </xf>
    <xf numFmtId="180" fontId="0" fillId="30" borderId="17" xfId="0" applyNumberFormat="1" applyFill="1" applyBorder="1" applyAlignment="1">
      <alignment horizontal="center"/>
    </xf>
    <xf numFmtId="180" fontId="0" fillId="30" borderId="30" xfId="0" applyNumberFormat="1" applyFill="1" applyBorder="1" applyAlignment="1">
      <alignment horizontal="center"/>
    </xf>
    <xf numFmtId="181" fontId="47" fillId="30" borderId="29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81" fontId="47" fillId="0" borderId="29" xfId="0" applyNumberFormat="1" applyFont="1" applyBorder="1" applyAlignment="1">
      <alignment horizontal="center"/>
    </xf>
    <xf numFmtId="0" fontId="47" fillId="0" borderId="0" xfId="0" applyFont="1" applyAlignment="1">
      <alignment/>
    </xf>
    <xf numFmtId="1" fontId="0" fillId="0" borderId="0" xfId="0" applyNumberFormat="1" applyAlignment="1">
      <alignment/>
    </xf>
    <xf numFmtId="0" fontId="47" fillId="0" borderId="31" xfId="0" applyFont="1" applyBorder="1" applyAlignment="1">
      <alignment/>
    </xf>
    <xf numFmtId="0" fontId="47" fillId="0" borderId="49" xfId="0" applyFont="1" applyBorder="1" applyAlignment="1">
      <alignment/>
    </xf>
    <xf numFmtId="3" fontId="47" fillId="0" borderId="49" xfId="0" applyNumberFormat="1" applyFont="1" applyBorder="1" applyAlignment="1">
      <alignment/>
    </xf>
    <xf numFmtId="0" fontId="47" fillId="0" borderId="31" xfId="0" applyFont="1" applyFill="1" applyBorder="1" applyAlignment="1">
      <alignment/>
    </xf>
    <xf numFmtId="0" fontId="37" fillId="31" borderId="34" xfId="0" applyFont="1" applyFill="1" applyBorder="1" applyAlignment="1">
      <alignment/>
    </xf>
    <xf numFmtId="0" fontId="37" fillId="31" borderId="45" xfId="0" applyFont="1" applyFill="1" applyBorder="1" applyAlignment="1">
      <alignment/>
    </xf>
    <xf numFmtId="3" fontId="37" fillId="31" borderId="45" xfId="0" applyNumberFormat="1" applyFont="1" applyFill="1" applyBorder="1" applyAlignment="1">
      <alignment/>
    </xf>
    <xf numFmtId="3" fontId="0" fillId="30" borderId="26" xfId="0" applyNumberFormat="1" applyFill="1" applyBorder="1" applyAlignment="1">
      <alignment horizontal="center"/>
    </xf>
    <xf numFmtId="3" fontId="0" fillId="30" borderId="27" xfId="0" applyNumberFormat="1" applyFill="1" applyBorder="1" applyAlignment="1">
      <alignment horizontal="center"/>
    </xf>
    <xf numFmtId="0" fontId="51" fillId="32" borderId="20" xfId="0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2" fillId="32" borderId="17" xfId="0" applyFont="1" applyFill="1" applyBorder="1" applyAlignment="1">
      <alignment vertical="center"/>
    </xf>
    <xf numFmtId="3" fontId="52" fillId="0" borderId="30" xfId="0" applyNumberFormat="1" applyFont="1" applyBorder="1" applyAlignment="1">
      <alignment horizontal="center" vertical="center" wrapText="1"/>
    </xf>
    <xf numFmtId="0" fontId="52" fillId="32" borderId="17" xfId="0" applyFont="1" applyFill="1" applyBorder="1" applyAlignment="1">
      <alignment horizontal="right" vertical="center"/>
    </xf>
    <xf numFmtId="0" fontId="51" fillId="32" borderId="29" xfId="0" applyFont="1" applyFill="1" applyBorder="1" applyAlignment="1">
      <alignment vertical="center"/>
    </xf>
    <xf numFmtId="3" fontId="51" fillId="0" borderId="15" xfId="0" applyNumberFormat="1" applyFont="1" applyBorder="1" applyAlignment="1">
      <alignment horizontal="center" vertical="center" wrapText="1"/>
    </xf>
    <xf numFmtId="3" fontId="53" fillId="0" borderId="30" xfId="0" applyNumberFormat="1" applyFont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4" fontId="32" fillId="0" borderId="45" xfId="41" applyNumberFormat="1" applyFont="1" applyFill="1" applyBorder="1">
      <alignment/>
      <protection/>
    </xf>
    <xf numFmtId="4" fontId="30" fillId="0" borderId="0" xfId="41" applyNumberFormat="1" applyFont="1" applyFill="1">
      <alignment/>
      <protection/>
    </xf>
    <xf numFmtId="4" fontId="30" fillId="0" borderId="19" xfId="41" applyNumberFormat="1" applyFont="1" applyFill="1" applyBorder="1" applyAlignment="1">
      <alignment horizontal="center"/>
      <protection/>
    </xf>
    <xf numFmtId="0" fontId="30" fillId="0" borderId="41" xfId="41" applyFont="1" applyBorder="1" applyAlignment="1">
      <alignment/>
      <protection/>
    </xf>
    <xf numFmtId="4" fontId="30" fillId="0" borderId="22" xfId="0" applyNumberFormat="1" applyFont="1" applyFill="1" applyBorder="1" applyAlignment="1">
      <alignment horizontal="center" vertical="center"/>
    </xf>
    <xf numFmtId="4" fontId="30" fillId="0" borderId="30" xfId="41" applyNumberFormat="1" applyFont="1" applyFill="1" applyBorder="1" applyAlignment="1">
      <alignment horizontal="center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0" fontId="34" fillId="0" borderId="17" xfId="0" applyFont="1" applyBorder="1" applyAlignment="1">
      <alignment/>
    </xf>
    <xf numFmtId="0" fontId="34" fillId="0" borderId="29" xfId="0" applyFont="1" applyBorder="1" applyAlignment="1">
      <alignment/>
    </xf>
    <xf numFmtId="0" fontId="34" fillId="0" borderId="19" xfId="0" applyFon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33" fillId="0" borderId="22" xfId="0" applyNumberFormat="1" applyFon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2" fillId="0" borderId="45" xfId="41" applyNumberFormat="1" applyFont="1" applyFill="1" applyBorder="1">
      <alignment/>
      <protection/>
    </xf>
    <xf numFmtId="3" fontId="32" fillId="0" borderId="28" xfId="41" applyNumberFormat="1" applyFont="1" applyFill="1" applyBorder="1" applyAlignment="1">
      <alignment horizontal="center" vertical="center"/>
      <protection/>
    </xf>
    <xf numFmtId="3" fontId="30" fillId="0" borderId="21" xfId="41" applyNumberFormat="1" applyFont="1" applyFill="1" applyBorder="1" applyAlignment="1">
      <alignment horizontal="center"/>
      <protection/>
    </xf>
    <xf numFmtId="3" fontId="30" fillId="0" borderId="18" xfId="41" applyNumberFormat="1" applyFont="1" applyFill="1" applyBorder="1" applyAlignment="1">
      <alignment horizontal="center"/>
      <protection/>
    </xf>
    <xf numFmtId="3" fontId="30" fillId="0" borderId="19" xfId="41" applyNumberFormat="1" applyFont="1" applyFill="1" applyBorder="1" applyAlignment="1">
      <alignment horizontal="center"/>
      <protection/>
    </xf>
    <xf numFmtId="0" fontId="34" fillId="0" borderId="18" xfId="0" applyFont="1" applyBorder="1" applyAlignment="1">
      <alignment horizontal="center" vertical="center"/>
    </xf>
    <xf numFmtId="4" fontId="34" fillId="0" borderId="18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0" fontId="32" fillId="0" borderId="21" xfId="41" applyFont="1" applyFill="1" applyBorder="1" applyAlignment="1">
      <alignment horizontal="center" vertical="center"/>
      <protection/>
    </xf>
    <xf numFmtId="0" fontId="32" fillId="0" borderId="22" xfId="41" applyFont="1" applyFill="1" applyBorder="1" applyAlignment="1">
      <alignment horizontal="center" vertical="center"/>
      <protection/>
    </xf>
    <xf numFmtId="3" fontId="1" fillId="0" borderId="30" xfId="0" applyNumberFormat="1" applyFont="1" applyFill="1" applyBorder="1" applyAlignment="1">
      <alignment horizontal="center"/>
    </xf>
    <xf numFmtId="0" fontId="34" fillId="0" borderId="17" xfId="0" applyFont="1" applyBorder="1" applyAlignment="1">
      <alignment wrapText="1"/>
    </xf>
    <xf numFmtId="0" fontId="34" fillId="0" borderId="17" xfId="0" applyFont="1" applyFill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/>
    </xf>
    <xf numFmtId="0" fontId="34" fillId="0" borderId="19" xfId="0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32" fillId="0" borderId="29" xfId="41" applyNumberFormat="1" applyFont="1" applyFill="1" applyBorder="1" applyAlignment="1">
      <alignment horizontal="center" vertical="center"/>
      <protection/>
    </xf>
    <xf numFmtId="188" fontId="0" fillId="0" borderId="18" xfId="0" applyNumberFormat="1" applyBorder="1" applyAlignment="1">
      <alignment horizontal="center" vertical="center"/>
    </xf>
    <xf numFmtId="188" fontId="0" fillId="0" borderId="18" xfId="0" applyNumberFormat="1" applyFill="1" applyBorder="1" applyAlignment="1">
      <alignment horizontal="center" vertical="center"/>
    </xf>
    <xf numFmtId="188" fontId="0" fillId="0" borderId="18" xfId="0" applyNumberFormat="1" applyBorder="1" applyAlignment="1">
      <alignment horizontal="center"/>
    </xf>
    <xf numFmtId="188" fontId="0" fillId="0" borderId="19" xfId="0" applyNumberFormat="1" applyFill="1" applyBorder="1" applyAlignment="1">
      <alignment horizontal="center"/>
    </xf>
    <xf numFmtId="188" fontId="0" fillId="0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7" fillId="2" borderId="21" xfId="0" applyFont="1" applyFill="1" applyBorder="1" applyAlignment="1">
      <alignment/>
    </xf>
    <xf numFmtId="0" fontId="47" fillId="2" borderId="20" xfId="0" applyFont="1" applyFill="1" applyBorder="1" applyAlignment="1">
      <alignment/>
    </xf>
    <xf numFmtId="0" fontId="47" fillId="2" borderId="22" xfId="0" applyFont="1" applyFill="1" applyBorder="1" applyAlignment="1">
      <alignment/>
    </xf>
    <xf numFmtId="0" fontId="47" fillId="0" borderId="50" xfId="0" applyFont="1" applyBorder="1" applyAlignment="1">
      <alignment/>
    </xf>
    <xf numFmtId="0" fontId="47" fillId="0" borderId="17" xfId="0" applyFont="1" applyBorder="1" applyAlignment="1">
      <alignment/>
    </xf>
    <xf numFmtId="3" fontId="0" fillId="2" borderId="18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30" xfId="0" applyNumberFormat="1" applyFill="1" applyBorder="1" applyAlignment="1">
      <alignment/>
    </xf>
    <xf numFmtId="0" fontId="47" fillId="0" borderId="51" xfId="0" applyFont="1" applyBorder="1" applyAlignment="1">
      <alignment/>
    </xf>
    <xf numFmtId="9" fontId="0" fillId="2" borderId="17" xfId="77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7" fillId="0" borderId="29" xfId="0" applyFont="1" applyBorder="1" applyAlignment="1">
      <alignment/>
    </xf>
    <xf numFmtId="0" fontId="47" fillId="0" borderId="52" xfId="0" applyFont="1" applyBorder="1" applyAlignment="1">
      <alignment/>
    </xf>
    <xf numFmtId="181" fontId="47" fillId="2" borderId="45" xfId="0" applyNumberFormat="1" applyFont="1" applyFill="1" applyBorder="1" applyAlignment="1">
      <alignment/>
    </xf>
    <xf numFmtId="181" fontId="47" fillId="2" borderId="34" xfId="0" applyNumberFormat="1" applyFont="1" applyFill="1" applyBorder="1" applyAlignment="1">
      <alignment/>
    </xf>
    <xf numFmtId="181" fontId="47" fillId="32" borderId="24" xfId="0" applyNumberFormat="1" applyFont="1" applyFill="1" applyBorder="1" applyAlignment="1">
      <alignment/>
    </xf>
    <xf numFmtId="181" fontId="55" fillId="0" borderId="0" xfId="0" applyNumberFormat="1" applyFont="1" applyFill="1" applyBorder="1" applyAlignment="1">
      <alignment/>
    </xf>
    <xf numFmtId="181" fontId="4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47" fillId="2" borderId="34" xfId="0" applyFont="1" applyFill="1" applyBorder="1" applyAlignment="1">
      <alignment horizontal="center"/>
    </xf>
    <xf numFmtId="0" fontId="47" fillId="2" borderId="45" xfId="0" applyFont="1" applyFill="1" applyBorder="1" applyAlignment="1">
      <alignment horizontal="center"/>
    </xf>
    <xf numFmtId="0" fontId="47" fillId="2" borderId="53" xfId="0" applyFont="1" applyFill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47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55" xfId="0" applyBorder="1" applyAlignment="1">
      <alignment/>
    </xf>
    <xf numFmtId="9" fontId="0" fillId="2" borderId="56" xfId="77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47" fillId="0" borderId="24" xfId="0" applyFont="1" applyFill="1" applyBorder="1" applyAlignment="1">
      <alignment/>
    </xf>
    <xf numFmtId="0" fontId="47" fillId="0" borderId="24" xfId="0" applyFont="1" applyBorder="1" applyAlignment="1">
      <alignment/>
    </xf>
    <xf numFmtId="181" fontId="47" fillId="32" borderId="54" xfId="0" applyNumberFormat="1" applyFont="1" applyFill="1" applyBorder="1" applyAlignment="1">
      <alignment/>
    </xf>
    <xf numFmtId="4" fontId="0" fillId="2" borderId="18" xfId="0" applyNumberFormat="1" applyFill="1" applyBorder="1" applyAlignment="1">
      <alignment/>
    </xf>
    <xf numFmtId="181" fontId="0" fillId="2" borderId="23" xfId="0" applyNumberFormat="1" applyFill="1" applyBorder="1" applyAlignment="1">
      <alignment/>
    </xf>
    <xf numFmtId="181" fontId="0" fillId="2" borderId="43" xfId="0" applyNumberFormat="1" applyFill="1" applyBorder="1" applyAlignment="1">
      <alignment/>
    </xf>
    <xf numFmtId="181" fontId="0" fillId="2" borderId="57" xfId="0" applyNumberFormat="1" applyFill="1" applyBorder="1" applyAlignment="1">
      <alignment/>
    </xf>
    <xf numFmtId="4" fontId="0" fillId="2" borderId="30" xfId="0" applyNumberFormat="1" applyFill="1" applyBorder="1" applyAlignment="1">
      <alignment/>
    </xf>
    <xf numFmtId="180" fontId="0" fillId="2" borderId="18" xfId="0" applyNumberFormat="1" applyFill="1" applyBorder="1" applyAlignment="1">
      <alignment/>
    </xf>
    <xf numFmtId="180" fontId="0" fillId="2" borderId="30" xfId="0" applyNumberFormat="1" applyFill="1" applyBorder="1" applyAlignment="1">
      <alignment/>
    </xf>
    <xf numFmtId="4" fontId="0" fillId="2" borderId="17" xfId="0" applyNumberFormat="1" applyFill="1" applyBorder="1" applyAlignment="1">
      <alignment/>
    </xf>
    <xf numFmtId="180" fontId="0" fillId="2" borderId="17" xfId="0" applyNumberFormat="1" applyFill="1" applyBorder="1" applyAlignment="1">
      <alignment/>
    </xf>
    <xf numFmtId="0" fontId="0" fillId="0" borderId="15" xfId="0" applyBorder="1" applyAlignment="1">
      <alignment horizontal="center" wrapText="1"/>
    </xf>
    <xf numFmtId="181" fontId="0" fillId="0" borderId="0" xfId="0" applyNumberFormat="1" applyAlignment="1">
      <alignment/>
    </xf>
    <xf numFmtId="188" fontId="0" fillId="0" borderId="19" xfId="0" applyNumberFormat="1" applyBorder="1" applyAlignment="1">
      <alignment horizontal="center"/>
    </xf>
    <xf numFmtId="0" fontId="56" fillId="0" borderId="0" xfId="0" applyFont="1" applyAlignment="1">
      <alignment wrapText="1"/>
    </xf>
    <xf numFmtId="0" fontId="31" fillId="0" borderId="30" xfId="0" applyFont="1" applyFill="1" applyBorder="1" applyAlignment="1">
      <alignment wrapText="1"/>
    </xf>
    <xf numFmtId="0" fontId="47" fillId="0" borderId="35" xfId="0" applyFont="1" applyBorder="1" applyAlignment="1">
      <alignment horizontal="center"/>
    </xf>
    <xf numFmtId="0" fontId="47" fillId="0" borderId="58" xfId="0" applyFont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54" xfId="0" applyFont="1" applyBorder="1" applyAlignment="1">
      <alignment horizontal="center"/>
    </xf>
  </cellXfs>
  <cellStyles count="69">
    <cellStyle name="Normal" xfId="0"/>
    <cellStyle name="20% - Accent1 2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alculation 2" xfId="34"/>
    <cellStyle name="Comma 2" xfId="35"/>
    <cellStyle name="Comma 3" xfId="36"/>
    <cellStyle name="Euro" xfId="37"/>
    <cellStyle name="Explanatory Text 2" xfId="38"/>
    <cellStyle name="Heading 1 2" xfId="39"/>
    <cellStyle name="Input 2" xfId="40"/>
    <cellStyle name="Normal 2" xfId="41"/>
    <cellStyle name="Normal 3" xfId="42"/>
    <cellStyle name="Normal 4" xfId="43"/>
    <cellStyle name="Note 2" xfId="44"/>
    <cellStyle name="Output 2" xfId="45"/>
    <cellStyle name="Percent 2" xfId="46"/>
    <cellStyle name="Percent 3" xfId="47"/>
    <cellStyle name="Title 2" xfId="48"/>
    <cellStyle name="Total 2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2 2" xfId="71"/>
    <cellStyle name="Обычный 2_Cast-furnace-2007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C1">
      <selection activeCell="I21" sqref="I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8" shapeId="5315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33"/>
  <sheetViews>
    <sheetView zoomScalePageLayoutView="0" workbookViewId="0" topLeftCell="F1">
      <selection activeCell="J9" sqref="J9"/>
    </sheetView>
  </sheetViews>
  <sheetFormatPr defaultColWidth="9.140625" defaultRowHeight="15"/>
  <cols>
    <col min="1" max="1" width="3.28125" style="0" customWidth="1"/>
    <col min="2" max="2" width="24.7109375" style="0" customWidth="1"/>
    <col min="3" max="3" width="17.28125" style="0" customWidth="1"/>
    <col min="4" max="4" width="11.140625" style="0" customWidth="1"/>
    <col min="5" max="5" width="39.421875" style="0" customWidth="1"/>
    <col min="6" max="6" width="4.57421875" style="0" customWidth="1"/>
    <col min="7" max="7" width="18.8515625" style="0" customWidth="1"/>
    <col min="8" max="8" width="11.7109375" style="0" customWidth="1"/>
    <col min="9" max="9" width="12.7109375" style="0" customWidth="1"/>
    <col min="10" max="10" width="25.421875" style="0" customWidth="1"/>
  </cols>
  <sheetData>
    <row r="1" ht="15.75" thickBot="1"/>
    <row r="2" spans="2:10" ht="45">
      <c r="B2" s="12" t="s">
        <v>43</v>
      </c>
      <c r="C2" s="13" t="s">
        <v>1</v>
      </c>
      <c r="D2" s="13" t="s">
        <v>2</v>
      </c>
      <c r="E2" s="14" t="s">
        <v>3</v>
      </c>
      <c r="G2" s="12" t="s">
        <v>49</v>
      </c>
      <c r="H2" s="15" t="s">
        <v>48</v>
      </c>
      <c r="I2" s="15" t="s">
        <v>50</v>
      </c>
      <c r="J2" s="14" t="s">
        <v>3</v>
      </c>
    </row>
    <row r="3" spans="2:10" ht="15">
      <c r="B3" s="34" t="s">
        <v>44</v>
      </c>
      <c r="C3" s="35" t="s">
        <v>4</v>
      </c>
      <c r="D3" s="222">
        <v>0.0561</v>
      </c>
      <c r="E3" s="36" t="s">
        <v>86</v>
      </c>
      <c r="G3" s="34" t="s">
        <v>10</v>
      </c>
      <c r="H3" s="222">
        <v>0.12</v>
      </c>
      <c r="I3" s="222">
        <f>H3*44/12</f>
        <v>0.43999999999999995</v>
      </c>
      <c r="J3" s="36" t="s">
        <v>90</v>
      </c>
    </row>
    <row r="4" spans="2:10" ht="15">
      <c r="B4" s="34" t="s">
        <v>5</v>
      </c>
      <c r="C4" s="35" t="s">
        <v>4</v>
      </c>
      <c r="D4" s="222">
        <v>0.0444</v>
      </c>
      <c r="E4" s="36" t="s">
        <v>86</v>
      </c>
      <c r="G4" s="91" t="s">
        <v>72</v>
      </c>
      <c r="H4" s="223">
        <v>0.13</v>
      </c>
      <c r="I4" s="223">
        <f>H4*44/12</f>
        <v>0.47666666666666674</v>
      </c>
      <c r="J4" s="36" t="s">
        <v>90</v>
      </c>
    </row>
    <row r="5" spans="2:10" ht="45.75" thickBot="1">
      <c r="B5" s="34" t="s">
        <v>45</v>
      </c>
      <c r="C5" s="35" t="s">
        <v>6</v>
      </c>
      <c r="D5" s="222">
        <v>0.56</v>
      </c>
      <c r="E5" s="37" t="s">
        <v>87</v>
      </c>
      <c r="G5" s="92" t="s">
        <v>73</v>
      </c>
      <c r="H5" s="225">
        <v>0.1425</v>
      </c>
      <c r="I5" s="226">
        <f>H5*44/12</f>
        <v>0.5225</v>
      </c>
      <c r="J5" s="1" t="s">
        <v>84</v>
      </c>
    </row>
    <row r="6" spans="2:5" ht="31.5" customHeight="1" thickBot="1">
      <c r="B6" s="34" t="s">
        <v>46</v>
      </c>
      <c r="C6" s="35" t="s">
        <v>4</v>
      </c>
      <c r="D6" s="222">
        <v>0.0983</v>
      </c>
      <c r="E6" s="36" t="s">
        <v>86</v>
      </c>
    </row>
    <row r="7" spans="2:10" ht="15">
      <c r="B7" s="34" t="s">
        <v>47</v>
      </c>
      <c r="C7" s="35" t="s">
        <v>6</v>
      </c>
      <c r="D7" s="222">
        <v>0.2</v>
      </c>
      <c r="E7" s="36" t="s">
        <v>88</v>
      </c>
      <c r="G7" s="12" t="s">
        <v>49</v>
      </c>
      <c r="H7" s="13" t="s">
        <v>1</v>
      </c>
      <c r="I7" s="13" t="s">
        <v>2</v>
      </c>
      <c r="J7" s="14" t="s">
        <v>3</v>
      </c>
    </row>
    <row r="8" spans="2:10" ht="42.75">
      <c r="B8" s="34" t="s">
        <v>7</v>
      </c>
      <c r="C8" s="35" t="s">
        <v>6</v>
      </c>
      <c r="D8" s="222">
        <v>0.03</v>
      </c>
      <c r="E8" s="36" t="s">
        <v>88</v>
      </c>
      <c r="G8" s="142" t="s">
        <v>26</v>
      </c>
      <c r="H8" s="141" t="s">
        <v>27</v>
      </c>
      <c r="I8" s="141">
        <v>26.7</v>
      </c>
      <c r="J8" s="274" t="s">
        <v>126</v>
      </c>
    </row>
    <row r="9" spans="2:10" ht="73.5" customHeight="1" thickBot="1">
      <c r="B9" s="34" t="s">
        <v>8</v>
      </c>
      <c r="C9" s="35" t="s">
        <v>6</v>
      </c>
      <c r="D9" s="222">
        <v>0.77</v>
      </c>
      <c r="E9" s="37" t="s">
        <v>89</v>
      </c>
      <c r="G9" s="32" t="s">
        <v>37</v>
      </c>
      <c r="H9" s="33" t="s">
        <v>100</v>
      </c>
      <c r="I9" s="7">
        <v>16.75</v>
      </c>
      <c r="J9" s="275" t="s">
        <v>127</v>
      </c>
    </row>
    <row r="10" spans="2:9" ht="75">
      <c r="B10" s="172" t="s">
        <v>91</v>
      </c>
      <c r="C10" s="6" t="s">
        <v>92</v>
      </c>
      <c r="D10" s="224">
        <v>1.219</v>
      </c>
      <c r="E10" s="140" t="s">
        <v>93</v>
      </c>
      <c r="G10" s="136"/>
      <c r="H10" s="137"/>
      <c r="I10" s="138"/>
    </row>
    <row r="11" spans="2:9" ht="75">
      <c r="B11" s="173" t="s">
        <v>94</v>
      </c>
      <c r="C11" s="6" t="s">
        <v>92</v>
      </c>
      <c r="D11" s="223">
        <v>1.237</v>
      </c>
      <c r="E11" s="140" t="s">
        <v>95</v>
      </c>
      <c r="H11" s="137"/>
      <c r="I11" s="138"/>
    </row>
    <row r="12" spans="2:9" ht="75">
      <c r="B12" s="174" t="s">
        <v>96</v>
      </c>
      <c r="C12" s="35" t="s">
        <v>92</v>
      </c>
      <c r="D12" s="224">
        <v>1.225</v>
      </c>
      <c r="E12" s="140" t="s">
        <v>97</v>
      </c>
      <c r="G12" s="136"/>
      <c r="H12" s="137"/>
      <c r="I12" s="138"/>
    </row>
    <row r="13" spans="2:9" ht="75">
      <c r="B13" s="173" t="s">
        <v>98</v>
      </c>
      <c r="C13" s="6" t="s">
        <v>92</v>
      </c>
      <c r="D13" s="224">
        <v>1.227</v>
      </c>
      <c r="E13" s="140" t="s">
        <v>99</v>
      </c>
      <c r="G13" s="136"/>
      <c r="H13" s="137"/>
      <c r="I13" s="138"/>
    </row>
    <row r="14" spans="2:9" ht="60.75" thickBot="1">
      <c r="B14" s="175" t="s">
        <v>125</v>
      </c>
      <c r="C14" s="7" t="s">
        <v>92</v>
      </c>
      <c r="D14" s="273">
        <v>0.896</v>
      </c>
      <c r="E14" s="271" t="s">
        <v>124</v>
      </c>
      <c r="G14" s="136"/>
      <c r="H14" s="137"/>
      <c r="I14" s="138"/>
    </row>
    <row r="15" spans="6:7" ht="15">
      <c r="F15" s="47"/>
      <c r="G15" s="48"/>
    </row>
    <row r="16" spans="6:7" ht="15">
      <c r="F16" s="47"/>
      <c r="G16" s="48"/>
    </row>
    <row r="17" spans="2:7" ht="15">
      <c r="B17" s="47"/>
      <c r="C17" s="47"/>
      <c r="D17" s="49"/>
      <c r="E17" s="50"/>
      <c r="F17" s="47"/>
      <c r="G17" s="51"/>
    </row>
    <row r="18" spans="2:7" ht="15">
      <c r="B18" s="52"/>
      <c r="C18" s="47"/>
      <c r="D18" s="49"/>
      <c r="E18" s="50"/>
      <c r="F18" s="47"/>
      <c r="G18" s="48"/>
    </row>
    <row r="19" spans="2:7" ht="15">
      <c r="B19" s="52"/>
      <c r="C19" s="47"/>
      <c r="D19" s="49"/>
      <c r="E19" s="50"/>
      <c r="F19" s="47"/>
      <c r="G19" s="48"/>
    </row>
    <row r="20" spans="2:7" ht="15">
      <c r="B20" s="52"/>
      <c r="C20" s="47"/>
      <c r="D20" s="49"/>
      <c r="E20" s="50"/>
      <c r="F20" s="47"/>
      <c r="G20" s="48"/>
    </row>
    <row r="21" spans="2:7" ht="15">
      <c r="B21" s="47"/>
      <c r="C21" s="47"/>
      <c r="D21" s="49"/>
      <c r="E21" s="50"/>
      <c r="F21" s="47"/>
      <c r="G21" s="48"/>
    </row>
    <row r="22" spans="2:7" ht="15">
      <c r="B22" s="52"/>
      <c r="C22" s="47"/>
      <c r="D22" s="49"/>
      <c r="E22" s="47"/>
      <c r="F22" s="47"/>
      <c r="G22" s="48"/>
    </row>
    <row r="23" spans="2:7" ht="15">
      <c r="B23" s="47"/>
      <c r="C23" s="47"/>
      <c r="D23" s="49"/>
      <c r="E23" s="47"/>
      <c r="F23" s="47"/>
      <c r="G23" s="48"/>
    </row>
    <row r="24" spans="2:7" ht="15">
      <c r="B24" s="47"/>
      <c r="C24" s="47"/>
      <c r="D24" s="49"/>
      <c r="E24" s="47"/>
      <c r="F24" s="47"/>
      <c r="G24" s="48"/>
    </row>
    <row r="25" spans="2:7" ht="15">
      <c r="B25" s="47"/>
      <c r="C25" s="47"/>
      <c r="D25" s="49"/>
      <c r="E25" s="47"/>
      <c r="F25" s="47"/>
      <c r="G25" s="48"/>
    </row>
    <row r="26" spans="2:7" ht="15">
      <c r="B26" s="47"/>
      <c r="C26" s="47"/>
      <c r="D26" s="49"/>
      <c r="E26" s="47"/>
      <c r="F26" s="47"/>
      <c r="G26" s="48"/>
    </row>
    <row r="27" spans="2:7" ht="15">
      <c r="B27" s="47"/>
      <c r="C27" s="47"/>
      <c r="D27" s="49"/>
      <c r="E27" s="47"/>
      <c r="F27" s="47"/>
      <c r="G27" s="48"/>
    </row>
    <row r="28" spans="2:7" ht="15">
      <c r="B28" s="53"/>
      <c r="C28" s="54"/>
      <c r="D28" s="55"/>
      <c r="E28" s="54"/>
      <c r="F28" s="53"/>
      <c r="G28" s="48"/>
    </row>
    <row r="29" spans="2:7" ht="15">
      <c r="B29" s="53"/>
      <c r="C29" s="56"/>
      <c r="D29" s="55"/>
      <c r="E29" s="54"/>
      <c r="F29" s="53"/>
      <c r="G29" s="48"/>
    </row>
    <row r="30" spans="2:7" ht="15">
      <c r="B30" s="53"/>
      <c r="C30" s="56"/>
      <c r="D30" s="55"/>
      <c r="E30" s="54"/>
      <c r="F30" s="53"/>
      <c r="G30" s="48"/>
    </row>
    <row r="31" spans="2:7" ht="15">
      <c r="B31" s="48"/>
      <c r="C31" s="48"/>
      <c r="D31" s="48"/>
      <c r="E31" s="48"/>
      <c r="F31" s="48"/>
      <c r="G31" s="48"/>
    </row>
    <row r="32" spans="2:7" ht="15">
      <c r="B32" s="48"/>
      <c r="C32" s="48"/>
      <c r="D32" s="48"/>
      <c r="E32" s="48"/>
      <c r="F32" s="48"/>
      <c r="G32" s="48"/>
    </row>
    <row r="33" spans="2:7" ht="15">
      <c r="B33" s="48"/>
      <c r="C33" s="48"/>
      <c r="D33" s="48"/>
      <c r="E33" s="48"/>
      <c r="F33" s="48"/>
      <c r="G33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"/>
  <sheetViews>
    <sheetView zoomScaleSheetLayoutView="100" zoomScalePageLayoutView="0" workbookViewId="0" topLeftCell="A1">
      <pane xSplit="2" ySplit="3" topLeftCell="C16" activePane="bottomRight" state="frozen"/>
      <selection pane="topLeft" activeCell="G1" sqref="G1"/>
      <selection pane="topRight" activeCell="B1" sqref="B1"/>
      <selection pane="bottomLeft" activeCell="A3" sqref="A3"/>
      <selection pane="bottomRight" activeCell="D33" sqref="D33"/>
    </sheetView>
  </sheetViews>
  <sheetFormatPr defaultColWidth="9.140625" defaultRowHeight="15"/>
  <cols>
    <col min="1" max="1" width="2.00390625" style="9" customWidth="1"/>
    <col min="2" max="2" width="29.140625" style="9" customWidth="1"/>
    <col min="3" max="3" width="8.8515625" style="9" customWidth="1"/>
    <col min="4" max="7" width="16.421875" style="60" customWidth="1"/>
    <col min="8" max="16384" width="9.140625" style="9" customWidth="1"/>
  </cols>
  <sheetData>
    <row r="1" spans="1:7" ht="9" customHeight="1">
      <c r="A1" s="57"/>
      <c r="B1" s="57"/>
      <c r="C1" s="57"/>
      <c r="D1" s="57"/>
      <c r="E1" s="57"/>
      <c r="F1" s="57"/>
      <c r="G1" s="57"/>
    </row>
    <row r="2" spans="1:7" ht="18.75" customHeight="1" thickBot="1">
      <c r="A2" s="57"/>
      <c r="B2" s="75" t="s">
        <v>81</v>
      </c>
      <c r="C2" s="74"/>
      <c r="D2" s="74"/>
      <c r="E2" s="61"/>
      <c r="F2" s="57"/>
      <c r="G2" s="57"/>
    </row>
    <row r="3" spans="2:7" ht="20.25" customHeight="1" thickBot="1">
      <c r="B3" s="18" t="s">
        <v>56</v>
      </c>
      <c r="C3" s="46" t="s">
        <v>52</v>
      </c>
      <c r="D3" s="95">
        <v>2008</v>
      </c>
      <c r="E3" s="95">
        <v>2009</v>
      </c>
      <c r="F3" s="95">
        <v>2010</v>
      </c>
      <c r="G3" s="95" t="s">
        <v>117</v>
      </c>
    </row>
    <row r="4" spans="2:7" ht="13.5" thickBot="1">
      <c r="B4" s="19" t="s">
        <v>67</v>
      </c>
      <c r="C4" s="64" t="s">
        <v>12</v>
      </c>
      <c r="D4" s="96">
        <v>869493.9400000001</v>
      </c>
      <c r="E4" s="96">
        <v>527622.893</v>
      </c>
      <c r="F4" s="176">
        <v>528718.901</v>
      </c>
      <c r="G4" s="203">
        <v>338120.711</v>
      </c>
    </row>
    <row r="5" spans="2:7" ht="15" customHeight="1">
      <c r="B5" s="20" t="s">
        <v>68</v>
      </c>
      <c r="C5" s="62"/>
      <c r="D5" s="97"/>
      <c r="E5" s="98"/>
      <c r="F5" s="177"/>
      <c r="G5" s="177"/>
    </row>
    <row r="6" spans="2:7" ht="15.75" customHeight="1" thickBot="1">
      <c r="B6" s="21" t="s">
        <v>69</v>
      </c>
      <c r="C6" s="179"/>
      <c r="D6" s="97"/>
      <c r="E6" s="98"/>
      <c r="F6" s="177"/>
      <c r="G6" s="177"/>
    </row>
    <row r="7" spans="2:7" ht="13.5" thickBot="1">
      <c r="B7" s="22" t="s">
        <v>78</v>
      </c>
      <c r="C7" s="66" t="s">
        <v>12</v>
      </c>
      <c r="D7" s="99">
        <v>385621.4</v>
      </c>
      <c r="E7" s="100">
        <v>208298.28</v>
      </c>
      <c r="F7" s="101">
        <v>157428.61</v>
      </c>
      <c r="G7" s="180">
        <v>103204.93999999997</v>
      </c>
    </row>
    <row r="8" spans="2:7" ht="13.5" thickBot="1">
      <c r="B8" s="23" t="s">
        <v>76</v>
      </c>
      <c r="C8" s="66" t="s">
        <v>12</v>
      </c>
      <c r="D8" s="102">
        <v>14759.704999999998</v>
      </c>
      <c r="E8" s="103">
        <v>533.15</v>
      </c>
      <c r="F8" s="104">
        <v>0</v>
      </c>
      <c r="G8" s="181">
        <v>0</v>
      </c>
    </row>
    <row r="9" spans="2:7" ht="13.5" thickBot="1">
      <c r="B9" s="23" t="s">
        <v>77</v>
      </c>
      <c r="C9" s="66" t="s">
        <v>12</v>
      </c>
      <c r="D9" s="102">
        <v>1735.1200000000001</v>
      </c>
      <c r="E9" s="103">
        <v>723.8000000000001</v>
      </c>
      <c r="F9" s="104">
        <v>1971.8</v>
      </c>
      <c r="G9" s="181">
        <v>871.1500000000001</v>
      </c>
    </row>
    <row r="10" spans="2:7" ht="13.5" thickBot="1">
      <c r="B10" s="23" t="s">
        <v>79</v>
      </c>
      <c r="C10" s="66" t="s">
        <v>12</v>
      </c>
      <c r="D10" s="102">
        <v>7123.475</v>
      </c>
      <c r="E10" s="103">
        <v>461.52500000000003</v>
      </c>
      <c r="F10" s="104">
        <v>1090.64</v>
      </c>
      <c r="G10" s="181">
        <v>17</v>
      </c>
    </row>
    <row r="11" spans="2:7" ht="13.5" thickBot="1">
      <c r="B11" s="23" t="s">
        <v>80</v>
      </c>
      <c r="C11" s="66" t="s">
        <v>12</v>
      </c>
      <c r="D11" s="102">
        <v>12803.457999999997</v>
      </c>
      <c r="E11" s="103">
        <v>21562.801</v>
      </c>
      <c r="F11" s="104">
        <v>16895.373</v>
      </c>
      <c r="G11" s="181">
        <v>12333.960000000001</v>
      </c>
    </row>
    <row r="12" spans="2:7" ht="12.75">
      <c r="B12" s="2" t="s">
        <v>83</v>
      </c>
      <c r="C12" s="66" t="s">
        <v>12</v>
      </c>
      <c r="D12" s="105">
        <v>60.199999999999996</v>
      </c>
      <c r="E12" s="106">
        <v>8.7</v>
      </c>
      <c r="F12" s="104">
        <v>20.400000000000002</v>
      </c>
      <c r="G12" s="181">
        <v>10.2</v>
      </c>
    </row>
    <row r="13" spans="2:7" s="68" customFormat="1" ht="13.5" thickBot="1">
      <c r="B13" s="24" t="s">
        <v>70</v>
      </c>
      <c r="C13" s="67" t="s">
        <v>12</v>
      </c>
      <c r="D13" s="221">
        <f>SUM(D7:D12)</f>
        <v>422103.358</v>
      </c>
      <c r="E13" s="221">
        <f>SUM(E7:E12)</f>
        <v>231588.256</v>
      </c>
      <c r="F13" s="221">
        <f>SUM(F7:F12)</f>
        <v>177406.82299999997</v>
      </c>
      <c r="G13" s="204">
        <f>SUM(G7:G12)</f>
        <v>116437.24999999997</v>
      </c>
    </row>
    <row r="14" spans="2:7" ht="16.5" customHeight="1">
      <c r="B14" s="26" t="s">
        <v>71</v>
      </c>
      <c r="C14" s="63"/>
      <c r="D14" s="107"/>
      <c r="E14" s="107"/>
      <c r="F14" s="177"/>
      <c r="G14" s="177"/>
    </row>
    <row r="15" spans="2:7" ht="13.5" thickBot="1">
      <c r="B15" s="27" t="s">
        <v>69</v>
      </c>
      <c r="C15" s="72"/>
      <c r="D15" s="107"/>
      <c r="E15" s="107"/>
      <c r="F15" s="177"/>
      <c r="G15" s="177"/>
    </row>
    <row r="16" spans="2:7" ht="13.5" thickBot="1">
      <c r="B16" s="23" t="s">
        <v>10</v>
      </c>
      <c r="C16" s="73" t="s">
        <v>12</v>
      </c>
      <c r="D16" s="108">
        <v>32622.693</v>
      </c>
      <c r="E16" s="109">
        <v>13228.24</v>
      </c>
      <c r="F16" s="101">
        <v>15471.79</v>
      </c>
      <c r="G16" s="205">
        <v>9568.76</v>
      </c>
    </row>
    <row r="17" spans="2:7" ht="13.5" thickBot="1">
      <c r="B17" s="25" t="s">
        <v>39</v>
      </c>
      <c r="C17" s="73" t="s">
        <v>12</v>
      </c>
      <c r="D17" s="110">
        <v>13689.889999999998</v>
      </c>
      <c r="E17" s="111">
        <v>13913.3</v>
      </c>
      <c r="F17" s="104">
        <v>14955.95</v>
      </c>
      <c r="G17" s="206">
        <v>9137.300000000001</v>
      </c>
    </row>
    <row r="18" spans="2:7" ht="13.5" thickBot="1">
      <c r="B18" s="93" t="s">
        <v>72</v>
      </c>
      <c r="C18" s="73" t="s">
        <v>12</v>
      </c>
      <c r="D18" s="110">
        <v>31168.5</v>
      </c>
      <c r="E18" s="111">
        <v>23319.05</v>
      </c>
      <c r="F18" s="104">
        <v>25168.449999999997</v>
      </c>
      <c r="G18" s="206">
        <v>14379</v>
      </c>
    </row>
    <row r="19" spans="2:7" ht="13.5" thickBot="1">
      <c r="B19" s="93" t="s">
        <v>73</v>
      </c>
      <c r="C19" s="73" t="s">
        <v>12</v>
      </c>
      <c r="D19" s="111">
        <v>4116.95</v>
      </c>
      <c r="E19" s="111">
        <v>2050.75</v>
      </c>
      <c r="F19" s="104">
        <v>1198.7749999999999</v>
      </c>
      <c r="G19" s="206">
        <v>357.15000000000003</v>
      </c>
    </row>
    <row r="20" spans="2:7" ht="13.5" thickBot="1">
      <c r="B20" s="94" t="s">
        <v>85</v>
      </c>
      <c r="C20" s="73" t="s">
        <v>12</v>
      </c>
      <c r="D20" s="111">
        <v>24015.010000000002</v>
      </c>
      <c r="E20" s="111">
        <v>10953.15</v>
      </c>
      <c r="F20" s="104">
        <v>0</v>
      </c>
      <c r="G20" s="206">
        <v>0</v>
      </c>
    </row>
    <row r="21" spans="2:7" ht="13.5" thickBot="1">
      <c r="B21" s="25" t="s">
        <v>74</v>
      </c>
      <c r="C21" s="73" t="s">
        <v>12</v>
      </c>
      <c r="D21" s="111">
        <v>2098.51</v>
      </c>
      <c r="E21" s="111">
        <v>2381.47</v>
      </c>
      <c r="F21" s="104">
        <v>4875.331</v>
      </c>
      <c r="G21" s="206">
        <v>2145.849</v>
      </c>
    </row>
    <row r="22" spans="2:7" ht="13.5" thickBot="1">
      <c r="B22" s="28" t="s">
        <v>34</v>
      </c>
      <c r="C22" s="73" t="s">
        <v>12</v>
      </c>
      <c r="D22" s="112">
        <v>533.8</v>
      </c>
      <c r="E22" s="113">
        <v>617.431</v>
      </c>
      <c r="F22" s="178">
        <v>443.11199999999997</v>
      </c>
      <c r="G22" s="207">
        <v>335.257</v>
      </c>
    </row>
    <row r="23" spans="2:7" ht="12.75">
      <c r="B23" s="29" t="s">
        <v>53</v>
      </c>
      <c r="C23" s="70" t="s">
        <v>51</v>
      </c>
      <c r="D23" s="108">
        <v>112837</v>
      </c>
      <c r="E23" s="109">
        <v>73206.5</v>
      </c>
      <c r="F23" s="101">
        <v>78277.1</v>
      </c>
      <c r="G23" s="205">
        <v>47323.7</v>
      </c>
    </row>
    <row r="24" spans="2:7" ht="12.75">
      <c r="B24" s="30" t="s">
        <v>75</v>
      </c>
      <c r="C24" s="71" t="s">
        <v>51</v>
      </c>
      <c r="D24" s="110">
        <v>0</v>
      </c>
      <c r="E24" s="111">
        <v>0</v>
      </c>
      <c r="F24" s="104">
        <f>E24</f>
        <v>0</v>
      </c>
      <c r="G24" s="206">
        <v>0</v>
      </c>
    </row>
    <row r="25" spans="2:7" ht="13.5" thickBot="1">
      <c r="B25" s="31" t="s">
        <v>15</v>
      </c>
      <c r="C25" s="69" t="s">
        <v>16</v>
      </c>
      <c r="D25" s="112">
        <v>69614.773</v>
      </c>
      <c r="E25" s="113">
        <v>60245.919</v>
      </c>
      <c r="F25" s="178">
        <v>62387.861</v>
      </c>
      <c r="G25" s="207">
        <v>44613.916999999994</v>
      </c>
    </row>
    <row r="26" spans="2:6" s="57" customFormat="1" ht="12.75">
      <c r="B26" s="65"/>
      <c r="D26" s="58"/>
      <c r="E26" s="58"/>
      <c r="F26" s="58"/>
    </row>
    <row r="27" s="57" customFormat="1" ht="12.75">
      <c r="B27" s="65"/>
    </row>
    <row r="28" spans="2:4" s="57" customFormat="1" ht="12.75">
      <c r="B28" s="65"/>
      <c r="D28" s="59"/>
    </row>
    <row r="29" s="57" customFormat="1" ht="12.75">
      <c r="B29" s="65"/>
    </row>
    <row r="30" s="57" customFormat="1" ht="12.75">
      <c r="B30" s="65"/>
    </row>
    <row r="31" s="57" customFormat="1" ht="12.75">
      <c r="B31" s="65"/>
    </row>
    <row r="32" s="57" customFormat="1" ht="12.75">
      <c r="B32" s="65"/>
    </row>
    <row r="33" s="57" customFormat="1" ht="12.75">
      <c r="B33" s="65"/>
    </row>
    <row r="34" s="57" customFormat="1" ht="12.75">
      <c r="B34" s="65"/>
    </row>
    <row r="35" s="57" customFormat="1" ht="12.75">
      <c r="B35" s="65"/>
    </row>
    <row r="36" s="57" customFormat="1" ht="12.75">
      <c r="B36" s="65"/>
    </row>
    <row r="37" s="57" customFormat="1" ht="12.75">
      <c r="B37" s="65"/>
    </row>
    <row r="38" s="57" customFormat="1" ht="12.75">
      <c r="B38" s="65"/>
    </row>
    <row r="39" s="57" customFormat="1" ht="12.75">
      <c r="B39" s="65"/>
    </row>
    <row r="40" s="57" customFormat="1" ht="12.75">
      <c r="B40" s="65"/>
    </row>
    <row r="41" s="57" customFormat="1" ht="12.75">
      <c r="B41" s="65"/>
    </row>
    <row r="42" s="57" customFormat="1" ht="12.75">
      <c r="B42" s="65"/>
    </row>
    <row r="43" s="57" customFormat="1" ht="12.75">
      <c r="B43" s="65"/>
    </row>
    <row r="44" s="57" customFormat="1" ht="12.75">
      <c r="B44" s="65"/>
    </row>
    <row r="45" s="57" customFormat="1" ht="12.75">
      <c r="B45" s="65"/>
    </row>
    <row r="46" s="57" customFormat="1" ht="12.75">
      <c r="B46" s="65"/>
    </row>
    <row r="47" s="57" customFormat="1" ht="12.75">
      <c r="B47" s="65"/>
    </row>
    <row r="48" s="57" customFormat="1" ht="12.75">
      <c r="B48" s="65"/>
    </row>
    <row r="49" s="57" customFormat="1" ht="12.75">
      <c r="B49" s="65"/>
    </row>
    <row r="50" s="57" customFormat="1" ht="12.75">
      <c r="B50" s="65"/>
    </row>
    <row r="51" s="57" customFormat="1" ht="12.75">
      <c r="B51" s="65"/>
    </row>
    <row r="52" s="57" customFormat="1" ht="12.75">
      <c r="B52" s="65"/>
    </row>
    <row r="53" s="57" customFormat="1" ht="12.75">
      <c r="B53" s="65"/>
    </row>
    <row r="54" s="57" customFormat="1" ht="12.75">
      <c r="B54" s="65"/>
    </row>
    <row r="55" s="57" customFormat="1" ht="12.75">
      <c r="B55" s="65"/>
    </row>
    <row r="56" s="57" customFormat="1" ht="12.75">
      <c r="B56" s="65"/>
    </row>
    <row r="57" s="57" customFormat="1" ht="12.75">
      <c r="B57" s="65"/>
    </row>
    <row r="58" s="57" customFormat="1" ht="12.75">
      <c r="B58" s="65"/>
    </row>
    <row r="59" s="57" customFormat="1" ht="12.75">
      <c r="B59" s="65"/>
    </row>
    <row r="60" s="57" customFormat="1" ht="12.75">
      <c r="B60" s="65"/>
    </row>
    <row r="61" s="57" customFormat="1" ht="12.75">
      <c r="B61" s="65"/>
    </row>
    <row r="62" s="57" customFormat="1" ht="12.75">
      <c r="B62" s="65"/>
    </row>
    <row r="63" s="57" customFormat="1" ht="12.75">
      <c r="B63" s="65"/>
    </row>
    <row r="64" s="57" customFormat="1" ht="12.75">
      <c r="B64" s="65"/>
    </row>
    <row r="65" s="57" customFormat="1" ht="12.75">
      <c r="B65" s="65"/>
    </row>
    <row r="66" s="57" customFormat="1" ht="12.75">
      <c r="B66" s="65"/>
    </row>
    <row r="67" s="57" customFormat="1" ht="12.75">
      <c r="B67" s="65"/>
    </row>
    <row r="68" s="57" customFormat="1" ht="12.75">
      <c r="B68" s="65"/>
    </row>
    <row r="69" s="57" customFormat="1" ht="12.75">
      <c r="B69" s="65"/>
    </row>
    <row r="70" s="57" customFormat="1" ht="12.75">
      <c r="B70" s="65"/>
    </row>
    <row r="71" s="57" customFormat="1" ht="12.75">
      <c r="B71" s="65"/>
    </row>
    <row r="72" s="57" customFormat="1" ht="12.75">
      <c r="B72" s="65"/>
    </row>
    <row r="73" s="57" customFormat="1" ht="12.75">
      <c r="B73" s="65"/>
    </row>
    <row r="74" s="57" customFormat="1" ht="12.75">
      <c r="B74" s="65"/>
    </row>
    <row r="75" s="57" customFormat="1" ht="12.75">
      <c r="B75" s="65"/>
    </row>
    <row r="76" s="57" customFormat="1" ht="12.75">
      <c r="B76" s="65"/>
    </row>
    <row r="77" s="57" customFormat="1" ht="12.75">
      <c r="B77" s="65"/>
    </row>
    <row r="78" s="57" customFormat="1" ht="12.75">
      <c r="B78" s="65"/>
    </row>
    <row r="79" s="57" customFormat="1" ht="12.75">
      <c r="B79" s="65"/>
    </row>
    <row r="80" s="57" customFormat="1" ht="12.75">
      <c r="B80" s="65"/>
    </row>
    <row r="81" s="57" customFormat="1" ht="12.75">
      <c r="B81" s="65"/>
    </row>
    <row r="82" s="57" customFormat="1" ht="12.75">
      <c r="B82" s="65"/>
    </row>
    <row r="83" s="57" customFormat="1" ht="12.75">
      <c r="B83" s="65"/>
    </row>
    <row r="84" s="57" customFormat="1" ht="12.75">
      <c r="B84" s="65"/>
    </row>
    <row r="85" s="57" customFormat="1" ht="12.75">
      <c r="B85" s="65"/>
    </row>
    <row r="86" s="57" customFormat="1" ht="12.75">
      <c r="B86" s="65"/>
    </row>
    <row r="87" s="57" customFormat="1" ht="12.75">
      <c r="B87" s="65"/>
    </row>
    <row r="88" s="57" customFormat="1" ht="12.75">
      <c r="B88" s="65"/>
    </row>
    <row r="89" s="57" customFormat="1" ht="12.75">
      <c r="B89" s="65"/>
    </row>
    <row r="90" s="57" customFormat="1" ht="12.75">
      <c r="B90" s="65"/>
    </row>
    <row r="91" s="57" customFormat="1" ht="12.75">
      <c r="B91" s="65"/>
    </row>
    <row r="92" s="57" customFormat="1" ht="12.75">
      <c r="B92" s="65"/>
    </row>
    <row r="93" s="57" customFormat="1" ht="12.75">
      <c r="B93" s="65"/>
    </row>
    <row r="94" s="57" customFormat="1" ht="12.75">
      <c r="B94" s="65"/>
    </row>
    <row r="95" s="57" customFormat="1" ht="12.75">
      <c r="B95" s="65"/>
    </row>
    <row r="96" s="57" customFormat="1" ht="12.75">
      <c r="B96" s="65"/>
    </row>
    <row r="97" s="57" customFormat="1" ht="12.75">
      <c r="B97" s="65"/>
    </row>
    <row r="98" s="57" customFormat="1" ht="12.75">
      <c r="B98" s="65"/>
    </row>
    <row r="99" s="57" customFormat="1" ht="12.75">
      <c r="B99" s="65"/>
    </row>
    <row r="100" s="57" customFormat="1" ht="12.75">
      <c r="B100" s="65"/>
    </row>
    <row r="101" s="57" customFormat="1" ht="12.75">
      <c r="B101" s="65"/>
    </row>
    <row r="102" s="57" customFormat="1" ht="12.75">
      <c r="B102" s="65"/>
    </row>
    <row r="103" s="57" customFormat="1" ht="12.75">
      <c r="B103" s="65"/>
    </row>
    <row r="104" s="57" customFormat="1" ht="12.75">
      <c r="B104" s="65"/>
    </row>
    <row r="105" s="57" customFormat="1" ht="12.75">
      <c r="B105" s="65"/>
    </row>
    <row r="106" s="57" customFormat="1" ht="12.75">
      <c r="B106" s="65"/>
    </row>
    <row r="107" s="57" customFormat="1" ht="12.75">
      <c r="B107" s="65"/>
    </row>
    <row r="108" s="57" customFormat="1" ht="12.75">
      <c r="B108" s="65"/>
    </row>
    <row r="109" s="57" customFormat="1" ht="12.75">
      <c r="B109" s="65"/>
    </row>
    <row r="110" s="57" customFormat="1" ht="12.75">
      <c r="B110" s="65"/>
    </row>
    <row r="111" s="57" customFormat="1" ht="12.75">
      <c r="B111" s="65"/>
    </row>
    <row r="112" s="57" customFormat="1" ht="12.75">
      <c r="B112" s="65"/>
    </row>
    <row r="113" s="57" customFormat="1" ht="12.75">
      <c r="B113" s="65"/>
    </row>
    <row r="114" s="57" customFormat="1" ht="12.75">
      <c r="B114" s="65"/>
    </row>
    <row r="115" s="57" customFormat="1" ht="12.75">
      <c r="B115" s="65"/>
    </row>
    <row r="116" s="57" customFormat="1" ht="12.75">
      <c r="B116" s="65"/>
    </row>
    <row r="117" s="57" customFormat="1" ht="12.75">
      <c r="B117" s="65"/>
    </row>
    <row r="118" s="57" customFormat="1" ht="12.75">
      <c r="B118" s="65"/>
    </row>
    <row r="119" s="57" customFormat="1" ht="12.75">
      <c r="B119" s="65"/>
    </row>
    <row r="120" s="57" customFormat="1" ht="12.75">
      <c r="B120" s="65"/>
    </row>
    <row r="121" s="57" customFormat="1" ht="12.75">
      <c r="B121" s="65"/>
    </row>
    <row r="122" s="57" customFormat="1" ht="12.75">
      <c r="B122" s="65"/>
    </row>
    <row r="123" s="57" customFormat="1" ht="12.75">
      <c r="B123" s="65"/>
    </row>
    <row r="124" s="57" customFormat="1" ht="12.75">
      <c r="B124" s="65"/>
    </row>
    <row r="125" s="57" customFormat="1" ht="12.75">
      <c r="B125" s="65"/>
    </row>
    <row r="126" s="57" customFormat="1" ht="12.75">
      <c r="B126" s="65"/>
    </row>
    <row r="127" s="57" customFormat="1" ht="12.75">
      <c r="B127" s="65"/>
    </row>
    <row r="128" s="57" customFormat="1" ht="12.75">
      <c r="B128" s="65"/>
    </row>
    <row r="129" s="57" customFormat="1" ht="12.75">
      <c r="B129" s="65"/>
    </row>
    <row r="130" s="57" customFormat="1" ht="12.75">
      <c r="B130" s="65"/>
    </row>
    <row r="131" s="57" customFormat="1" ht="12.75">
      <c r="B131" s="65"/>
    </row>
    <row r="132" s="57" customFormat="1" ht="12.75">
      <c r="B132" s="65"/>
    </row>
    <row r="133" s="57" customFormat="1" ht="12.75">
      <c r="B133" s="65"/>
    </row>
    <row r="134" s="57" customFormat="1" ht="12.75">
      <c r="B134" s="65"/>
    </row>
    <row r="135" s="57" customFormat="1" ht="12.75">
      <c r="B135" s="65"/>
    </row>
    <row r="136" s="57" customFormat="1" ht="12.75">
      <c r="B136" s="65"/>
    </row>
    <row r="137" s="57" customFormat="1" ht="12.75">
      <c r="B137" s="65"/>
    </row>
    <row r="138" s="57" customFormat="1" ht="12.75">
      <c r="B138" s="65"/>
    </row>
    <row r="139" s="57" customFormat="1" ht="12.75">
      <c r="B139" s="65"/>
    </row>
    <row r="140" s="57" customFormat="1" ht="12.75">
      <c r="B140" s="65"/>
    </row>
    <row r="141" s="57" customFormat="1" ht="12.75">
      <c r="B141" s="65"/>
    </row>
    <row r="142" s="57" customFormat="1" ht="12.75">
      <c r="B142" s="65"/>
    </row>
    <row r="143" s="57" customFormat="1" ht="12.75">
      <c r="B143" s="65"/>
    </row>
    <row r="144" s="57" customFormat="1" ht="12.75">
      <c r="B144" s="65"/>
    </row>
    <row r="145" s="57" customFormat="1" ht="12.75">
      <c r="B145" s="65"/>
    </row>
    <row r="146" s="57" customFormat="1" ht="12.75">
      <c r="B146" s="65"/>
    </row>
    <row r="147" s="57" customFormat="1" ht="12.75">
      <c r="B147" s="65"/>
    </row>
    <row r="148" s="57" customFormat="1" ht="12.75"/>
    <row r="149" s="57" customFormat="1" ht="12.75"/>
    <row r="150" s="57" customFormat="1" ht="12.75"/>
    <row r="151" s="57" customFormat="1" ht="12.75"/>
    <row r="152" s="57" customFormat="1" ht="12.75"/>
    <row r="153" s="57" customFormat="1" ht="12.75"/>
    <row r="154" s="57" customFormat="1" ht="12.75"/>
    <row r="155" s="57" customFormat="1" ht="12.75"/>
    <row r="156" s="57" customFormat="1" ht="12.75"/>
    <row r="157" s="57" customFormat="1" ht="12.75"/>
    <row r="158" s="57" customFormat="1" ht="12.75"/>
    <row r="159" s="57" customFormat="1" ht="12.75"/>
    <row r="160" s="57" customFormat="1" ht="12.75"/>
    <row r="161" s="57" customFormat="1" ht="12.75"/>
    <row r="162" s="57" customFormat="1" ht="12.75"/>
    <row r="163" s="57" customFormat="1" ht="12.75"/>
    <row r="164" s="57" customFormat="1" ht="12.75"/>
    <row r="165" s="57" customFormat="1" ht="12.75"/>
    <row r="166" s="57" customFormat="1" ht="12.75"/>
    <row r="167" s="57" customFormat="1" ht="12.75"/>
    <row r="168" s="57" customFormat="1" ht="12.75"/>
    <row r="169" s="57" customFormat="1" ht="12.75"/>
    <row r="170" s="57" customFormat="1" ht="12.75"/>
    <row r="171" s="57" customFormat="1" ht="12.75"/>
    <row r="172" s="57" customFormat="1" ht="12.75"/>
    <row r="173" s="57" customFormat="1" ht="12.75"/>
    <row r="174" s="57" customFormat="1" ht="12.75"/>
    <row r="175" s="57" customFormat="1" ht="12.75"/>
    <row r="176" s="57" customFormat="1" ht="12.75"/>
    <row r="177" s="57" customFormat="1" ht="12.75"/>
    <row r="178" s="57" customFormat="1" ht="12.75"/>
    <row r="179" s="57" customFormat="1" ht="12.75"/>
    <row r="180" s="57" customFormat="1" ht="12.75"/>
    <row r="181" s="57" customFormat="1" ht="12.75"/>
    <row r="182" s="57" customFormat="1" ht="12.75"/>
    <row r="183" s="57" customFormat="1" ht="12.75"/>
    <row r="184" s="57" customFormat="1" ht="12.75"/>
    <row r="185" s="57" customFormat="1" ht="12.75"/>
    <row r="186" s="57" customFormat="1" ht="12.75"/>
    <row r="187" s="57" customFormat="1" ht="12.75"/>
    <row r="188" s="57" customFormat="1" ht="12.75"/>
    <row r="189" s="57" customFormat="1" ht="12.75"/>
    <row r="190" s="57" customFormat="1" ht="12.75"/>
    <row r="191" s="57" customFormat="1" ht="12.75"/>
    <row r="192" s="57" customFormat="1" ht="12.75"/>
    <row r="193" s="57" customFormat="1" ht="12.75"/>
    <row r="194" s="57" customFormat="1" ht="12.75"/>
    <row r="195" s="57" customFormat="1" ht="12.75"/>
    <row r="196" s="57" customFormat="1" ht="12.75"/>
    <row r="197" s="57" customFormat="1" ht="12.75"/>
    <row r="198" s="57" customFormat="1" ht="12.75"/>
    <row r="199" s="57" customFormat="1" ht="12.75"/>
    <row r="200" s="57" customFormat="1" ht="12.75"/>
    <row r="201" s="57" customFormat="1" ht="12.75"/>
    <row r="202" s="57" customFormat="1" ht="12.75"/>
    <row r="203" s="57" customFormat="1" ht="12.75"/>
    <row r="204" s="57" customFormat="1" ht="12.75"/>
    <row r="205" s="57" customFormat="1" ht="12.75"/>
    <row r="206" s="57" customFormat="1" ht="12.75"/>
    <row r="207" s="57" customFormat="1" ht="12.75"/>
    <row r="208" s="57" customFormat="1" ht="12.75"/>
    <row r="209" s="57" customFormat="1" ht="12.75"/>
    <row r="210" s="57" customFormat="1" ht="12.75"/>
    <row r="211" s="57" customFormat="1" ht="12.75"/>
    <row r="212" s="57" customFormat="1" ht="12.75"/>
    <row r="213" s="57" customFormat="1" ht="12.75"/>
    <row r="214" s="57" customFormat="1" ht="12.75"/>
    <row r="215" s="57" customFormat="1" ht="12.75"/>
    <row r="216" s="57" customFormat="1" ht="12.75"/>
    <row r="217" s="57" customFormat="1" ht="12.75"/>
    <row r="218" s="57" customFormat="1" ht="12.75"/>
    <row r="219" s="57" customFormat="1" ht="12.75"/>
    <row r="220" s="57" customFormat="1" ht="12.75"/>
    <row r="221" s="57" customFormat="1" ht="12.75"/>
    <row r="222" s="57" customFormat="1" ht="12.75"/>
    <row r="223" s="57" customFormat="1" ht="12.75"/>
    <row r="224" s="57" customFormat="1" ht="12.75"/>
    <row r="225" s="57" customFormat="1" ht="12.75"/>
    <row r="226" s="57" customFormat="1" ht="12.75"/>
    <row r="227" s="57" customFormat="1" ht="12.75"/>
    <row r="228" s="57" customFormat="1" ht="12.75"/>
    <row r="229" s="57" customFormat="1" ht="12.75"/>
    <row r="230" s="57" customFormat="1" ht="12.75"/>
    <row r="231" s="57" customFormat="1" ht="12.75"/>
    <row r="232" s="57" customFormat="1" ht="12.75"/>
    <row r="233" s="57" customFormat="1" ht="12.75"/>
    <row r="234" s="57" customFormat="1" ht="12.75"/>
    <row r="235" s="57" customFormat="1" ht="12.75"/>
    <row r="236" s="57" customFormat="1" ht="12.75"/>
    <row r="237" s="57" customFormat="1" ht="12.75"/>
    <row r="238" s="57" customFormat="1" ht="12.75"/>
    <row r="239" s="57" customFormat="1" ht="12.75"/>
    <row r="240" s="57" customFormat="1" ht="12.75"/>
    <row r="241" s="57" customFormat="1" ht="12.75"/>
    <row r="242" s="57" customFormat="1" ht="12.75"/>
    <row r="243" s="57" customFormat="1" ht="12.75"/>
    <row r="244" s="57" customFormat="1" ht="12.75"/>
    <row r="245" s="57" customFormat="1" ht="12.75"/>
    <row r="246" s="57" customFormat="1" ht="12.75"/>
    <row r="247" s="57" customFormat="1" ht="12.75"/>
    <row r="248" s="57" customFormat="1" ht="12.75"/>
    <row r="249" s="57" customFormat="1" ht="12.75"/>
    <row r="250" s="57" customFormat="1" ht="12.75"/>
    <row r="251" s="57" customFormat="1" ht="12.75"/>
    <row r="252" s="57" customFormat="1" ht="12.75"/>
    <row r="253" s="57" customFormat="1" ht="12.75"/>
    <row r="254" s="57" customFormat="1" ht="12.75"/>
    <row r="255" s="57" customFormat="1" ht="12.75"/>
    <row r="256" s="57" customFormat="1" ht="12.75"/>
    <row r="257" s="57" customFormat="1" ht="12.75"/>
    <row r="258" s="57" customFormat="1" ht="12.75"/>
    <row r="259" s="57" customFormat="1" ht="12.75"/>
    <row r="260" s="57" customFormat="1" ht="12.75"/>
    <row r="261" s="57" customFormat="1" ht="12.75"/>
    <row r="262" s="57" customFormat="1" ht="12.75"/>
    <row r="263" s="57" customFormat="1" ht="12.75"/>
    <row r="264" s="57" customFormat="1" ht="12.75"/>
    <row r="265" s="57" customFormat="1" ht="12.75"/>
    <row r="266" s="57" customFormat="1" ht="12.75"/>
    <row r="267" s="57" customFormat="1" ht="12.75"/>
    <row r="268" s="57" customFormat="1" ht="12.75"/>
    <row r="269" s="57" customFormat="1" ht="12.75"/>
    <row r="270" s="57" customFormat="1" ht="12.75"/>
    <row r="271" s="57" customFormat="1" ht="12.75"/>
    <row r="272" s="57" customFormat="1" ht="12.75"/>
    <row r="273" s="57" customFormat="1" ht="12.75"/>
    <row r="274" s="57" customFormat="1" ht="12.75"/>
    <row r="275" s="57" customFormat="1" ht="12.75"/>
    <row r="276" s="57" customFormat="1" ht="12.75"/>
    <row r="277" s="57" customFormat="1" ht="12.75"/>
    <row r="278" s="57" customFormat="1" ht="12.75"/>
    <row r="279" s="57" customFormat="1" ht="12.75"/>
    <row r="280" s="57" customFormat="1" ht="12.75"/>
    <row r="281" s="57" customFormat="1" ht="12.75"/>
    <row r="282" s="57" customFormat="1" ht="12.75"/>
    <row r="283" s="57" customFormat="1" ht="12.75"/>
    <row r="284" s="57" customFormat="1" ht="12.75"/>
    <row r="285" s="57" customFormat="1" ht="12.75"/>
    <row r="286" s="57" customFormat="1" ht="12.75"/>
    <row r="287" s="57" customFormat="1" ht="12.75"/>
    <row r="288" s="57" customFormat="1" ht="12.75"/>
    <row r="289" s="57" customFormat="1" ht="12.75"/>
    <row r="290" s="57" customFormat="1" ht="12.75"/>
    <row r="291" s="57" customFormat="1" ht="12.75"/>
    <row r="292" s="57" customFormat="1" ht="12.75"/>
    <row r="293" s="57" customFormat="1" ht="12.75"/>
    <row r="294" s="57" customFormat="1" ht="12.75"/>
    <row r="295" s="57" customFormat="1" ht="12.75"/>
    <row r="296" s="57" customFormat="1" ht="12.75"/>
    <row r="297" s="57" customFormat="1" ht="12.75"/>
    <row r="298" s="57" customFormat="1" ht="12.75"/>
    <row r="299" s="57" customFormat="1" ht="12.75"/>
    <row r="300" s="57" customFormat="1" ht="12.75"/>
    <row r="301" s="57" customFormat="1" ht="12.75"/>
    <row r="302" s="57" customFormat="1" ht="12.75"/>
    <row r="303" s="57" customFormat="1" ht="12.75"/>
    <row r="304" s="57" customFormat="1" ht="12.75"/>
    <row r="305" s="57" customFormat="1" ht="12.75"/>
    <row r="306" s="57" customFormat="1" ht="12.75"/>
    <row r="307" s="57" customFormat="1" ht="12.75"/>
    <row r="308" s="57" customFormat="1" ht="12.75"/>
    <row r="309" s="57" customFormat="1" ht="12.75"/>
    <row r="310" s="57" customFormat="1" ht="12.75"/>
    <row r="311" s="57" customFormat="1" ht="12.75"/>
    <row r="312" s="57" customFormat="1" ht="12.75"/>
    <row r="313" s="57" customFormat="1" ht="12.75"/>
    <row r="314" s="57" customFormat="1" ht="12.75"/>
    <row r="315" s="57" customFormat="1" ht="12.75"/>
    <row r="316" s="57" customFormat="1" ht="12.75"/>
    <row r="317" s="57" customFormat="1" ht="12.75"/>
    <row r="318" s="57" customFormat="1" ht="12.75"/>
    <row r="319" s="57" customFormat="1" ht="12.75"/>
    <row r="320" s="57" customFormat="1" ht="12.75"/>
    <row r="321" s="57" customFormat="1" ht="12.75"/>
    <row r="322" s="57" customFormat="1" ht="12.75"/>
    <row r="323" s="57" customFormat="1" ht="12.75"/>
    <row r="324" s="57" customFormat="1" ht="12.75"/>
    <row r="325" s="57" customFormat="1" ht="12.75"/>
    <row r="326" s="57" customFormat="1" ht="12.75"/>
    <row r="327" s="57" customFormat="1" ht="12.75"/>
    <row r="328" s="57" customFormat="1" ht="12.75"/>
    <row r="329" s="57" customFormat="1" ht="12.75"/>
    <row r="330" s="57" customFormat="1" ht="12.75"/>
    <row r="331" s="57" customFormat="1" ht="12.75"/>
    <row r="332" s="57" customFormat="1" ht="12.75"/>
    <row r="333" s="57" customFormat="1" ht="12.75"/>
    <row r="334" s="57" customFormat="1" ht="12.75"/>
    <row r="335" s="57" customFormat="1" ht="12.75"/>
    <row r="336" s="57" customFormat="1" ht="12.75"/>
    <row r="337" s="57" customFormat="1" ht="12.75"/>
    <row r="338" s="57" customFormat="1" ht="12.75"/>
    <row r="339" s="57" customFormat="1" ht="12.75"/>
    <row r="340" s="57" customFormat="1" ht="12.75"/>
    <row r="341" s="57" customFormat="1" ht="12.75"/>
    <row r="342" s="57" customFormat="1" ht="12.75"/>
    <row r="343" s="57" customFormat="1" ht="12.75"/>
    <row r="344" s="57" customFormat="1" ht="12.75"/>
    <row r="345" s="57" customFormat="1" ht="12.75"/>
    <row r="346" s="57" customFormat="1" ht="12.75"/>
    <row r="347" s="57" customFormat="1" ht="12.75"/>
    <row r="348" s="57" customFormat="1" ht="12.75"/>
    <row r="349" s="57" customFormat="1" ht="12.75"/>
    <row r="350" s="57" customFormat="1" ht="12.75"/>
    <row r="351" s="57" customFormat="1" ht="12.75"/>
    <row r="352" s="57" customFormat="1" ht="12.75"/>
    <row r="353" s="57" customFormat="1" ht="12.75"/>
    <row r="354" s="57" customFormat="1" ht="12.75"/>
    <row r="355" s="57" customFormat="1" ht="12.75"/>
    <row r="356" s="57" customFormat="1" ht="12.75"/>
    <row r="357" s="57" customFormat="1" ht="12.75"/>
    <row r="358" s="57" customFormat="1" ht="12.75"/>
    <row r="359" s="57" customFormat="1" ht="12.75"/>
    <row r="360" s="57" customFormat="1" ht="12.75"/>
    <row r="361" s="57" customFormat="1" ht="12.75"/>
    <row r="362" s="57" customFormat="1" ht="12.75"/>
    <row r="363" s="57" customFormat="1" ht="12.75"/>
    <row r="364" s="57" customFormat="1" ht="12.75"/>
    <row r="365" s="57" customFormat="1" ht="12.75"/>
    <row r="366" s="57" customFormat="1" ht="12.75"/>
    <row r="367" s="57" customFormat="1" ht="12.75"/>
    <row r="368" s="57" customFormat="1" ht="12.75"/>
    <row r="369" s="57" customFormat="1" ht="12.75"/>
    <row r="370" s="57" customFormat="1" ht="12.75"/>
    <row r="371" s="57" customFormat="1" ht="12.75"/>
    <row r="372" s="57" customFormat="1" ht="12.75"/>
    <row r="373" s="57" customFormat="1" ht="12.75"/>
    <row r="374" s="57" customFormat="1" ht="12.75"/>
    <row r="375" s="57" customFormat="1" ht="12.75"/>
    <row r="376" s="57" customFormat="1" ht="12.75"/>
    <row r="377" s="57" customFormat="1" ht="12.75"/>
    <row r="378" s="57" customFormat="1" ht="12.75"/>
    <row r="379" s="57" customFormat="1" ht="12.75"/>
    <row r="380" s="57" customFormat="1" ht="12.75"/>
    <row r="381" s="57" customFormat="1" ht="12.75"/>
    <row r="382" s="57" customFormat="1" ht="12.75"/>
    <row r="383" s="57" customFormat="1" ht="12.75"/>
    <row r="384" s="57" customFormat="1" ht="12.75"/>
    <row r="385" s="57" customFormat="1" ht="12.75"/>
    <row r="386" s="57" customFormat="1" ht="12.75"/>
    <row r="387" s="57" customFormat="1" ht="12.75"/>
    <row r="388" s="57" customFormat="1" ht="12.75"/>
    <row r="389" s="57" customFormat="1" ht="12.75"/>
    <row r="390" s="57" customFormat="1" ht="12.75"/>
    <row r="391" s="57" customFormat="1" ht="12.75"/>
    <row r="392" s="57" customFormat="1" ht="12.75"/>
    <row r="393" s="57" customFormat="1" ht="12.75"/>
    <row r="394" s="57" customFormat="1" ht="12.75"/>
    <row r="395" s="57" customFormat="1" ht="12.75"/>
    <row r="396" s="57" customFormat="1" ht="12.75"/>
    <row r="397" s="57" customFormat="1" ht="12.75"/>
    <row r="398" s="57" customFormat="1" ht="12.75"/>
    <row r="399" s="57" customFormat="1" ht="12.75"/>
    <row r="400" s="57" customFormat="1" ht="12.75"/>
    <row r="401" s="57" customFormat="1" ht="12.75"/>
    <row r="402" s="57" customFormat="1" ht="12.75"/>
    <row r="403" s="57" customFormat="1" ht="12.75"/>
    <row r="404" s="57" customFormat="1" ht="12.75"/>
    <row r="405" s="57" customFormat="1" ht="12.75"/>
    <row r="406" s="57" customFormat="1" ht="12.75"/>
    <row r="407" s="57" customFormat="1" ht="12.75"/>
    <row r="408" s="57" customFormat="1" ht="12.75"/>
    <row r="409" s="57" customFormat="1" ht="12.75"/>
    <row r="410" s="57" customFormat="1" ht="12.75"/>
    <row r="411" s="57" customFormat="1" ht="12.75"/>
    <row r="412" s="57" customFormat="1" ht="12.75"/>
    <row r="413" s="57" customFormat="1" ht="12.75"/>
    <row r="414" s="57" customFormat="1" ht="12.75"/>
    <row r="415" s="57" customFormat="1" ht="12.75"/>
    <row r="416" s="57" customFormat="1" ht="12.75"/>
    <row r="417" s="57" customFormat="1" ht="12.75"/>
    <row r="418" s="57" customFormat="1" ht="12.75"/>
    <row r="419" s="57" customFormat="1" ht="12.75"/>
    <row r="420" s="57" customFormat="1" ht="12.75"/>
    <row r="421" s="57" customFormat="1" ht="12.75"/>
    <row r="422" s="57" customFormat="1" ht="12.75"/>
    <row r="423" s="57" customFormat="1" ht="12.75"/>
    <row r="424" s="57" customFormat="1" ht="12.75"/>
    <row r="425" s="57" customFormat="1" ht="12.75"/>
    <row r="426" s="57" customFormat="1" ht="12.75"/>
    <row r="427" s="57" customFormat="1" ht="12.75"/>
    <row r="428" s="57" customFormat="1" ht="12.75"/>
    <row r="429" s="57" customFormat="1" ht="12.75"/>
    <row r="430" s="57" customFormat="1" ht="12.75"/>
    <row r="431" s="57" customFormat="1" ht="12.75"/>
    <row r="432" s="57" customFormat="1" ht="12.75"/>
    <row r="433" s="57" customFormat="1" ht="12.75"/>
    <row r="434" s="57" customFormat="1" ht="12.75"/>
    <row r="435" s="57" customFormat="1" ht="12.75"/>
    <row r="436" s="57" customFormat="1" ht="12.75"/>
    <row r="437" s="57" customFormat="1" ht="12.75"/>
    <row r="438" s="57" customFormat="1" ht="12.75"/>
    <row r="439" s="57" customFormat="1" ht="12.75"/>
    <row r="440" s="57" customFormat="1" ht="12.75"/>
    <row r="441" s="57" customFormat="1" ht="12.75"/>
    <row r="442" s="57" customFormat="1" ht="12.75"/>
    <row r="443" s="57" customFormat="1" ht="12.75"/>
    <row r="444" s="57" customFormat="1" ht="12.75"/>
    <row r="445" s="57" customFormat="1" ht="12.75"/>
    <row r="446" s="57" customFormat="1" ht="12.75"/>
    <row r="447" s="57" customFormat="1" ht="12.75"/>
    <row r="448" s="57" customFormat="1" ht="12.75"/>
    <row r="449" s="57" customFormat="1" ht="12.75"/>
    <row r="450" s="57" customFormat="1" ht="12.75"/>
    <row r="451" s="57" customFormat="1" ht="12.75"/>
    <row r="452" s="57" customFormat="1" ht="12.75"/>
    <row r="453" s="57" customFormat="1" ht="12.75"/>
    <row r="454" s="57" customFormat="1" ht="12.75"/>
    <row r="455" s="57" customFormat="1" ht="12.75"/>
    <row r="456" s="57" customFormat="1" ht="12.75"/>
    <row r="457" s="57" customFormat="1" ht="12.75"/>
    <row r="458" s="57" customFormat="1" ht="12.75"/>
    <row r="459" s="57" customFormat="1" ht="12.75"/>
    <row r="460" s="57" customFormat="1" ht="12.75"/>
    <row r="461" s="57" customFormat="1" ht="12.75"/>
    <row r="462" s="57" customFormat="1" ht="12.75"/>
    <row r="463" s="57" customFormat="1" ht="12.75"/>
    <row r="464" s="57" customFormat="1" ht="12.75"/>
    <row r="465" s="57" customFormat="1" ht="12.75"/>
    <row r="466" s="57" customFormat="1" ht="12.75"/>
    <row r="467" s="57" customFormat="1" ht="12.75"/>
    <row r="468" s="57" customFormat="1" ht="12.75"/>
    <row r="469" s="57" customFormat="1" ht="12.75"/>
    <row r="470" s="57" customFormat="1" ht="12.75"/>
    <row r="471" s="57" customFormat="1" ht="12.75"/>
    <row r="472" s="57" customFormat="1" ht="12.75"/>
    <row r="473" s="57" customFormat="1" ht="12.75"/>
    <row r="474" s="57" customFormat="1" ht="12.75"/>
    <row r="475" s="57" customFormat="1" ht="12.75"/>
    <row r="476" s="57" customFormat="1" ht="12.75"/>
    <row r="477" s="57" customFormat="1" ht="12.75"/>
    <row r="478" s="57" customFormat="1" ht="12.75"/>
    <row r="479" s="57" customFormat="1" ht="12.75"/>
    <row r="480" s="57" customFormat="1" ht="12.75"/>
    <row r="481" s="57" customFormat="1" ht="12.75"/>
    <row r="482" s="57" customFormat="1" ht="12.75"/>
    <row r="483" s="57" customFormat="1" ht="12.75"/>
    <row r="484" s="57" customFormat="1" ht="12.75"/>
    <row r="485" s="57" customFormat="1" ht="12.75"/>
    <row r="486" s="57" customFormat="1" ht="12.75"/>
    <row r="487" s="57" customFormat="1" ht="12.75"/>
    <row r="488" s="57" customFormat="1" ht="12.75"/>
    <row r="489" s="57" customFormat="1" ht="12.75"/>
    <row r="490" s="57" customFormat="1" ht="12.75"/>
    <row r="491" s="57" customFormat="1" ht="12.75"/>
    <row r="492" s="57" customFormat="1" ht="12.75"/>
    <row r="493" s="57" customFormat="1" ht="12.75"/>
    <row r="494" s="57" customFormat="1" ht="12.75"/>
    <row r="495" s="57" customFormat="1" ht="12.75"/>
    <row r="496" s="57" customFormat="1" ht="12.75"/>
    <row r="497" s="57" customFormat="1" ht="12.75"/>
    <row r="498" s="57" customFormat="1" ht="12.75"/>
    <row r="499" s="57" customFormat="1" ht="12.75"/>
    <row r="500" s="57" customFormat="1" ht="12.75"/>
    <row r="501" s="57" customFormat="1" ht="12.75"/>
    <row r="502" s="57" customFormat="1" ht="12.75"/>
    <row r="503" s="57" customFormat="1" ht="12.75"/>
    <row r="504" s="57" customFormat="1" ht="12.75"/>
    <row r="505" s="57" customFormat="1" ht="12.75"/>
    <row r="506" s="57" customFormat="1" ht="12.75"/>
    <row r="507" s="57" customFormat="1" ht="12.75"/>
    <row r="508" s="57" customFormat="1" ht="12.75"/>
    <row r="509" s="57" customFormat="1" ht="12.75"/>
    <row r="510" s="57" customFormat="1" ht="12.75"/>
    <row r="511" s="57" customFormat="1" ht="12.75"/>
    <row r="512" s="57" customFormat="1" ht="12.75"/>
    <row r="513" s="57" customFormat="1" ht="12.75"/>
    <row r="514" s="57" customFormat="1" ht="12.75"/>
    <row r="515" s="57" customFormat="1" ht="12.75"/>
    <row r="516" s="57" customFormat="1" ht="12.75"/>
    <row r="517" s="57" customFormat="1" ht="12.75"/>
    <row r="518" s="57" customFormat="1" ht="12.75"/>
    <row r="519" s="57" customFormat="1" ht="12.75"/>
    <row r="520" s="57" customFormat="1" ht="12.75"/>
    <row r="521" s="57" customFormat="1" ht="12.75"/>
    <row r="522" s="57" customFormat="1" ht="12.75"/>
    <row r="523" s="57" customFormat="1" ht="12.75"/>
    <row r="524" s="57" customFormat="1" ht="12.75"/>
    <row r="525" s="57" customFormat="1" ht="12.75"/>
    <row r="526" s="57" customFormat="1" ht="12.75"/>
    <row r="527" s="57" customFormat="1" ht="12.75"/>
    <row r="528" s="57" customFormat="1" ht="12.75"/>
    <row r="529" s="57" customFormat="1" ht="12.75"/>
    <row r="530" s="57" customFormat="1" ht="12.75"/>
    <row r="531" s="57" customFormat="1" ht="12.75"/>
    <row r="532" s="57" customFormat="1" ht="12.75"/>
    <row r="533" s="57" customFormat="1" ht="12.75"/>
    <row r="534" s="57" customFormat="1" ht="12.75"/>
    <row r="535" s="57" customFormat="1" ht="12.75"/>
    <row r="536" s="57" customFormat="1" ht="12.75"/>
    <row r="537" s="57" customFormat="1" ht="12.75"/>
    <row r="538" s="57" customFormat="1" ht="12.75"/>
    <row r="539" s="57" customFormat="1" ht="12.75"/>
    <row r="540" s="57" customFormat="1" ht="12.75"/>
    <row r="541" s="57" customFormat="1" ht="12.75"/>
    <row r="542" s="57" customFormat="1" ht="12.75"/>
    <row r="543" s="57" customFormat="1" ht="12.75"/>
    <row r="544" s="57" customFormat="1" ht="12.75"/>
    <row r="545" s="57" customFormat="1" ht="12.75"/>
    <row r="546" s="57" customFormat="1" ht="12.75"/>
    <row r="547" s="57" customFormat="1" ht="12.75"/>
    <row r="548" s="57" customFormat="1" ht="12.75"/>
    <row r="549" s="57" customFormat="1" ht="12.75"/>
    <row r="550" s="57" customFormat="1" ht="12.75"/>
    <row r="551" s="57" customFormat="1" ht="12.75"/>
    <row r="552" s="57" customFormat="1" ht="12.75"/>
    <row r="553" s="57" customFormat="1" ht="12.75"/>
    <row r="554" s="57" customFormat="1" ht="12.75"/>
    <row r="555" s="57" customFormat="1" ht="12.75"/>
    <row r="556" s="57" customFormat="1" ht="12.75"/>
    <row r="557" s="57" customFormat="1" ht="12.75"/>
    <row r="558" s="57" customFormat="1" ht="12.75"/>
    <row r="559" s="57" customFormat="1" ht="12.75"/>
    <row r="560" s="57" customFormat="1" ht="12.75"/>
    <row r="561" s="57" customFormat="1" ht="12.75"/>
    <row r="562" s="57" customFormat="1" ht="12.75"/>
    <row r="563" s="57" customFormat="1" ht="12.75"/>
    <row r="564" s="57" customFormat="1" ht="12.75"/>
    <row r="565" s="57" customFormat="1" ht="12.75"/>
    <row r="566" s="57" customFormat="1" ht="12.75"/>
    <row r="567" s="57" customFormat="1" ht="12.75"/>
    <row r="568" s="57" customFormat="1" ht="12.75"/>
    <row r="569" s="57" customFormat="1" ht="12.75"/>
    <row r="570" s="57" customFormat="1" ht="12.75"/>
    <row r="571" s="57" customFormat="1" ht="12.75"/>
    <row r="572" s="57" customFormat="1" ht="12.75"/>
    <row r="573" s="57" customFormat="1" ht="12.75"/>
    <row r="574" s="57" customFormat="1" ht="12.75"/>
    <row r="575" s="57" customFormat="1" ht="12.75"/>
    <row r="576" s="57" customFormat="1" ht="12.75"/>
    <row r="577" s="57" customFormat="1" ht="12.75"/>
    <row r="578" s="57" customFormat="1" ht="12.75"/>
    <row r="579" s="57" customFormat="1" ht="12.75"/>
    <row r="580" s="57" customFormat="1" ht="12.75"/>
    <row r="581" s="57" customFormat="1" ht="12.75"/>
    <row r="582" s="57" customFormat="1" ht="12.75"/>
    <row r="583" s="57" customFormat="1" ht="12.75"/>
    <row r="584" s="57" customFormat="1" ht="12.75"/>
    <row r="585" s="57" customFormat="1" ht="12.75"/>
    <row r="586" s="57" customFormat="1" ht="12.75"/>
    <row r="587" s="57" customFormat="1" ht="12.75"/>
    <row r="588" s="57" customFormat="1" ht="12.75"/>
    <row r="589" s="57" customFormat="1" ht="12.75"/>
    <row r="590" s="57" customFormat="1" ht="12.75"/>
    <row r="591" s="57" customFormat="1" ht="12.75"/>
    <row r="592" s="57" customFormat="1" ht="12.75"/>
    <row r="593" s="57" customFormat="1" ht="12.75"/>
    <row r="594" s="57" customFormat="1" ht="12.75"/>
    <row r="595" s="57" customFormat="1" ht="12.75"/>
    <row r="596" s="57" customFormat="1" ht="12.75"/>
    <row r="597" s="57" customFormat="1" ht="12.75"/>
    <row r="598" s="57" customFormat="1" ht="12.75"/>
    <row r="599" s="57" customFormat="1" ht="12.75"/>
    <row r="600" s="57" customFormat="1" ht="12.75"/>
    <row r="601" s="57" customFormat="1" ht="12.75"/>
    <row r="602" s="57" customFormat="1" ht="12.75"/>
    <row r="603" s="57" customFormat="1" ht="12.75"/>
    <row r="604" s="57" customFormat="1" ht="12.75"/>
    <row r="605" s="57" customFormat="1" ht="12.75"/>
    <row r="606" s="57" customFormat="1" ht="12.75"/>
    <row r="607" s="57" customFormat="1" ht="12.75"/>
    <row r="608" s="57" customFormat="1" ht="12.75"/>
    <row r="609" s="57" customFormat="1" ht="12.75"/>
    <row r="610" s="57" customFormat="1" ht="12.75"/>
    <row r="611" s="57" customFormat="1" ht="12.75"/>
    <row r="612" s="57" customFormat="1" ht="12.75"/>
    <row r="613" s="57" customFormat="1" ht="12.75"/>
    <row r="614" s="57" customFormat="1" ht="12.75"/>
    <row r="615" s="57" customFormat="1" ht="12.75"/>
    <row r="616" s="57" customFormat="1" ht="12.75"/>
    <row r="617" s="57" customFormat="1" ht="12.75"/>
    <row r="618" s="57" customFormat="1" ht="12.75"/>
    <row r="619" s="57" customFormat="1" ht="12.75"/>
    <row r="620" s="57" customFormat="1" ht="12.75"/>
    <row r="621" s="57" customFormat="1" ht="12.75"/>
    <row r="622" s="57" customFormat="1" ht="12.75"/>
    <row r="623" s="57" customFormat="1" ht="12.75"/>
    <row r="624" s="57" customFormat="1" ht="12.75"/>
    <row r="625" s="57" customFormat="1" ht="12.75"/>
    <row r="626" s="57" customFormat="1" ht="12.75"/>
    <row r="627" s="57" customFormat="1" ht="12.75"/>
    <row r="628" s="57" customFormat="1" ht="12.75"/>
    <row r="629" s="57" customFormat="1" ht="12.75"/>
    <row r="630" s="57" customFormat="1" ht="12.75"/>
    <row r="631" s="57" customFormat="1" ht="12.75"/>
    <row r="632" s="57" customFormat="1" ht="12.75"/>
    <row r="633" s="57" customFormat="1" ht="12.75"/>
    <row r="634" s="57" customFormat="1" ht="12.75"/>
    <row r="635" s="57" customFormat="1" ht="12.75"/>
    <row r="636" s="57" customFormat="1" ht="12.75"/>
    <row r="637" s="57" customFormat="1" ht="12.75"/>
    <row r="638" s="57" customFormat="1" ht="12.75"/>
    <row r="639" s="57" customFormat="1" ht="12.75"/>
    <row r="640" s="57" customFormat="1" ht="12.75"/>
    <row r="641" s="57" customFormat="1" ht="12.75"/>
    <row r="642" s="57" customFormat="1" ht="12.75"/>
    <row r="643" s="57" customFormat="1" ht="12.75"/>
    <row r="644" s="57" customFormat="1" ht="12.75"/>
    <row r="645" s="57" customFormat="1" ht="12.75"/>
    <row r="646" s="57" customFormat="1" ht="12.75"/>
    <row r="647" s="57" customFormat="1" ht="12.75"/>
    <row r="648" s="57" customFormat="1" ht="12.75"/>
    <row r="649" s="57" customFormat="1" ht="12.75"/>
    <row r="650" s="57" customFormat="1" ht="12.75"/>
    <row r="651" s="57" customFormat="1" ht="12.75"/>
    <row r="652" s="57" customFormat="1" ht="12.75"/>
    <row r="653" s="57" customFormat="1" ht="12.75"/>
    <row r="654" s="57" customFormat="1" ht="12.75"/>
    <row r="655" s="57" customFormat="1" ht="12.75"/>
    <row r="656" s="57" customFormat="1" ht="12.75"/>
    <row r="657" s="57" customFormat="1" ht="12.75"/>
    <row r="658" s="57" customFormat="1" ht="12.75"/>
    <row r="659" s="57" customFormat="1" ht="12.75"/>
    <row r="660" s="57" customFormat="1" ht="12.75"/>
    <row r="661" s="57" customFormat="1" ht="12.75"/>
    <row r="662" s="57" customFormat="1" ht="12.75"/>
    <row r="663" s="57" customFormat="1" ht="12.75"/>
    <row r="664" s="57" customFormat="1" ht="12.75"/>
    <row r="665" s="57" customFormat="1" ht="12.75"/>
    <row r="666" s="57" customFormat="1" ht="12.75"/>
    <row r="667" s="57" customFormat="1" ht="12.75"/>
    <row r="668" s="57" customFormat="1" ht="12.75"/>
    <row r="669" s="57" customFormat="1" ht="12.75"/>
    <row r="670" s="57" customFormat="1" ht="12.75"/>
    <row r="671" s="57" customFormat="1" ht="12.75"/>
    <row r="672" s="57" customFormat="1" ht="12.75"/>
    <row r="673" s="57" customFormat="1" ht="12.75"/>
    <row r="674" s="57" customFormat="1" ht="12.75"/>
    <row r="675" s="57" customFormat="1" ht="12.75"/>
    <row r="676" s="57" customFormat="1" ht="12.75"/>
    <row r="677" s="57" customFormat="1" ht="12.75"/>
    <row r="678" s="57" customFormat="1" ht="12.75"/>
    <row r="679" s="57" customFormat="1" ht="12.75"/>
    <row r="680" s="57" customFormat="1" ht="12.75"/>
    <row r="681" s="57" customFormat="1" ht="12.75"/>
    <row r="682" s="57" customFormat="1" ht="12.75"/>
    <row r="683" s="57" customFormat="1" ht="12.75"/>
    <row r="684" s="57" customFormat="1" ht="12.75"/>
    <row r="685" s="57" customFormat="1" ht="12.75"/>
    <row r="686" s="57" customFormat="1" ht="12.75"/>
    <row r="687" s="57" customFormat="1" ht="12.75"/>
    <row r="688" s="57" customFormat="1" ht="12.75"/>
    <row r="689" s="57" customFormat="1" ht="12.75"/>
    <row r="690" s="57" customFormat="1" ht="12.75"/>
    <row r="691" s="57" customFormat="1" ht="12.75"/>
    <row r="692" s="57" customFormat="1" ht="12.75"/>
    <row r="693" s="57" customFormat="1" ht="12.75"/>
    <row r="694" s="57" customFormat="1" ht="12.75"/>
    <row r="695" s="57" customFormat="1" ht="12.75"/>
    <row r="696" s="57" customFormat="1" ht="12.75"/>
    <row r="697" s="57" customFormat="1" ht="12.75"/>
    <row r="698" s="57" customFormat="1" ht="12.75"/>
    <row r="699" s="57" customFormat="1" ht="12.75"/>
    <row r="700" s="57" customFormat="1" ht="12.75"/>
    <row r="701" s="57" customFormat="1" ht="12.75"/>
    <row r="702" s="57" customFormat="1" ht="12.75"/>
    <row r="703" s="57" customFormat="1" ht="12.75"/>
    <row r="704" s="57" customFormat="1" ht="12.75"/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9" sqref="E19"/>
    </sheetView>
  </sheetViews>
  <sheetFormatPr defaultColWidth="9.00390625" defaultRowHeight="15"/>
  <cols>
    <col min="1" max="1" width="1.8515625" style="3" customWidth="1"/>
    <col min="2" max="2" width="25.7109375" style="3" customWidth="1"/>
    <col min="3" max="3" width="12.57421875" style="3" customWidth="1"/>
    <col min="4" max="7" width="16.57421875" style="115" customWidth="1"/>
    <col min="8" max="16384" width="9.00390625" style="3" customWidth="1"/>
  </cols>
  <sheetData>
    <row r="1" spans="3:4" ht="15.75">
      <c r="C1" s="76"/>
      <c r="D1" s="114"/>
    </row>
    <row r="2" ht="16.5" thickBot="1">
      <c r="B2" s="77" t="s">
        <v>114</v>
      </c>
    </row>
    <row r="3" spans="2:7" s="4" customFormat="1" ht="15.75">
      <c r="B3" s="185" t="s">
        <v>57</v>
      </c>
      <c r="C3" s="186" t="s">
        <v>52</v>
      </c>
      <c r="D3" s="211">
        <v>2008</v>
      </c>
      <c r="E3" s="211">
        <v>2009</v>
      </c>
      <c r="F3" s="211">
        <v>2010</v>
      </c>
      <c r="G3" s="212" t="s">
        <v>117</v>
      </c>
    </row>
    <row r="4" spans="2:7" ht="15.75">
      <c r="B4" s="188" t="s">
        <v>60</v>
      </c>
      <c r="C4" s="208" t="s">
        <v>12</v>
      </c>
      <c r="D4" s="209">
        <v>614822.84</v>
      </c>
      <c r="E4" s="209">
        <v>699803.52</v>
      </c>
      <c r="F4" s="117">
        <v>673055.133</v>
      </c>
      <c r="G4" s="195">
        <v>456552.26999999996</v>
      </c>
    </row>
    <row r="5" spans="2:7" ht="15.75">
      <c r="B5" s="188" t="s">
        <v>61</v>
      </c>
      <c r="C5" s="208" t="s">
        <v>12</v>
      </c>
      <c r="D5" s="209">
        <v>268949.54</v>
      </c>
      <c r="E5" s="209">
        <v>344714.36</v>
      </c>
      <c r="F5" s="117">
        <v>310715.8</v>
      </c>
      <c r="G5" s="213">
        <v>221434.845</v>
      </c>
    </row>
    <row r="6" spans="2:7" ht="15.75">
      <c r="B6" s="188" t="s">
        <v>28</v>
      </c>
      <c r="C6" s="208" t="s">
        <v>12</v>
      </c>
      <c r="D6" s="209">
        <v>82600.78</v>
      </c>
      <c r="E6" s="209">
        <v>91650.9</v>
      </c>
      <c r="F6" s="117">
        <v>91138.9</v>
      </c>
      <c r="G6" s="213">
        <v>60562.86</v>
      </c>
    </row>
    <row r="7" spans="2:7" ht="15.75">
      <c r="B7" s="188" t="s">
        <v>54</v>
      </c>
      <c r="C7" s="139" t="s">
        <v>0</v>
      </c>
      <c r="D7" s="209">
        <v>42435.2</v>
      </c>
      <c r="E7" s="209">
        <v>3186.9</v>
      </c>
      <c r="F7" s="117">
        <v>11409.7</v>
      </c>
      <c r="G7" s="213">
        <v>0</v>
      </c>
    </row>
    <row r="8" spans="2:7" ht="26.25">
      <c r="B8" s="214" t="s">
        <v>65</v>
      </c>
      <c r="C8" s="139" t="s">
        <v>0</v>
      </c>
      <c r="D8" s="209">
        <v>1152.9</v>
      </c>
      <c r="E8" s="209">
        <v>292.6</v>
      </c>
      <c r="F8" s="117">
        <v>0</v>
      </c>
      <c r="G8" s="213">
        <v>0</v>
      </c>
    </row>
    <row r="9" spans="2:7" ht="15.75">
      <c r="B9" s="215" t="s">
        <v>55</v>
      </c>
      <c r="C9" s="208" t="s">
        <v>16</v>
      </c>
      <c r="D9" s="209">
        <v>9068.491</v>
      </c>
      <c r="E9" s="209">
        <v>9562.982</v>
      </c>
      <c r="F9" s="117">
        <v>9351.258</v>
      </c>
      <c r="G9" s="213">
        <v>6588.598</v>
      </c>
    </row>
    <row r="10" spans="2:7" s="115" customFormat="1" ht="15.75">
      <c r="B10" s="215" t="s">
        <v>82</v>
      </c>
      <c r="C10" s="210" t="s">
        <v>0</v>
      </c>
      <c r="D10" s="209">
        <v>37407.9</v>
      </c>
      <c r="E10" s="209">
        <v>24024.1</v>
      </c>
      <c r="F10" s="117">
        <v>29952</v>
      </c>
      <c r="G10" s="213">
        <v>21467.7</v>
      </c>
    </row>
    <row r="11" spans="2:7" ht="15.75">
      <c r="B11" s="188" t="s">
        <v>62</v>
      </c>
      <c r="C11" s="208" t="s">
        <v>12</v>
      </c>
      <c r="D11" s="209">
        <v>94553.84</v>
      </c>
      <c r="E11" s="209">
        <v>104679.29</v>
      </c>
      <c r="F11" s="117">
        <v>97976.05</v>
      </c>
      <c r="G11" s="213">
        <v>96407.79999999999</v>
      </c>
    </row>
    <row r="12" spans="2:7" ht="15.75">
      <c r="B12" s="188" t="s">
        <v>63</v>
      </c>
      <c r="C12" s="208" t="s">
        <v>12</v>
      </c>
      <c r="D12" s="209">
        <v>306238.2</v>
      </c>
      <c r="E12" s="209">
        <v>140808.77</v>
      </c>
      <c r="F12" s="117">
        <v>0</v>
      </c>
      <c r="G12" s="213">
        <v>0</v>
      </c>
    </row>
    <row r="13" spans="2:7" ht="15.75">
      <c r="B13" s="188" t="s">
        <v>64</v>
      </c>
      <c r="C13" s="208" t="s">
        <v>12</v>
      </c>
      <c r="D13" s="209">
        <v>605577.68</v>
      </c>
      <c r="E13" s="209">
        <v>959807.34</v>
      </c>
      <c r="F13" s="117">
        <v>1046488.51</v>
      </c>
      <c r="G13" s="213">
        <v>713220.5499999999</v>
      </c>
    </row>
    <row r="14" spans="2:7" ht="15.75">
      <c r="B14" s="215" t="s">
        <v>59</v>
      </c>
      <c r="C14" s="210" t="s">
        <v>58</v>
      </c>
      <c r="D14" s="209">
        <v>0.82</v>
      </c>
      <c r="E14" s="209">
        <v>0.816</v>
      </c>
      <c r="F14" s="117">
        <v>0.817</v>
      </c>
      <c r="G14" s="216">
        <v>0.816</v>
      </c>
    </row>
    <row r="15" spans="2:7" ht="16.5" thickBot="1">
      <c r="B15" s="217" t="s">
        <v>115</v>
      </c>
      <c r="C15" s="218" t="s">
        <v>116</v>
      </c>
      <c r="D15" s="219">
        <v>33.877899250000006</v>
      </c>
      <c r="E15" s="219">
        <v>33.700377967223986</v>
      </c>
      <c r="F15" s="119">
        <v>33.740046886962745</v>
      </c>
      <c r="G15" s="220">
        <v>33.92140396616129</v>
      </c>
    </row>
    <row r="16" ht="16.5" thickBot="1">
      <c r="C16" s="89"/>
    </row>
    <row r="17" spans="2:7" ht="16.5" thickBot="1">
      <c r="B17" s="38" t="s">
        <v>49</v>
      </c>
      <c r="C17" s="39" t="s">
        <v>52</v>
      </c>
      <c r="D17" s="120">
        <v>2008</v>
      </c>
      <c r="E17" s="121">
        <v>2009</v>
      </c>
      <c r="F17" s="121">
        <v>2010</v>
      </c>
      <c r="G17" s="182">
        <v>2011</v>
      </c>
    </row>
    <row r="18" spans="2:7" ht="15.75">
      <c r="B18" s="40" t="s">
        <v>23</v>
      </c>
      <c r="C18" s="79" t="s">
        <v>12</v>
      </c>
      <c r="D18" s="122">
        <v>124803.06</v>
      </c>
      <c r="E18" s="123">
        <v>181047.53</v>
      </c>
      <c r="F18" s="123">
        <v>179244.62</v>
      </c>
      <c r="G18" s="197">
        <v>139420.29</v>
      </c>
    </row>
    <row r="19" spans="2:7" ht="15.75">
      <c r="B19" s="41" t="s">
        <v>55</v>
      </c>
      <c r="C19" s="80" t="s">
        <v>16</v>
      </c>
      <c r="D19" s="116">
        <v>5631.831999999999</v>
      </c>
      <c r="E19" s="117">
        <v>7885.9839999999995</v>
      </c>
      <c r="F19" s="117">
        <v>7849.128</v>
      </c>
      <c r="G19" s="195">
        <v>6376.646</v>
      </c>
    </row>
    <row r="20" spans="2:7" ht="16.5" thickBot="1">
      <c r="B20" s="78" t="s">
        <v>54</v>
      </c>
      <c r="C20" s="183" t="s">
        <v>0</v>
      </c>
      <c r="D20" s="118">
        <v>1334.4</v>
      </c>
      <c r="E20" s="119">
        <v>2069.7</v>
      </c>
      <c r="F20" s="119">
        <v>2116.6</v>
      </c>
      <c r="G20" s="198">
        <v>1648.9</v>
      </c>
    </row>
    <row r="21" ht="16.5" thickBot="1">
      <c r="G21" s="199"/>
    </row>
    <row r="22" spans="2:7" ht="15.75">
      <c r="B22" s="185" t="s">
        <v>49</v>
      </c>
      <c r="C22" s="186" t="s">
        <v>52</v>
      </c>
      <c r="D22" s="187">
        <v>2008</v>
      </c>
      <c r="E22" s="187">
        <v>2009</v>
      </c>
      <c r="F22" s="187">
        <v>2010</v>
      </c>
      <c r="G22" s="200">
        <v>2011</v>
      </c>
    </row>
    <row r="23" spans="2:7" ht="15.75">
      <c r="B23" s="188" t="s">
        <v>112</v>
      </c>
      <c r="C23" s="139" t="s">
        <v>0</v>
      </c>
      <c r="D23" s="184">
        <v>146166</v>
      </c>
      <c r="E23" s="184">
        <v>130848</v>
      </c>
      <c r="F23" s="196">
        <v>130539</v>
      </c>
      <c r="G23" s="201">
        <v>89591</v>
      </c>
    </row>
    <row r="24" spans="2:7" ht="16.5" thickBot="1">
      <c r="B24" s="189" t="s">
        <v>55</v>
      </c>
      <c r="C24" s="190" t="s">
        <v>16</v>
      </c>
      <c r="D24" s="191">
        <v>142873.053</v>
      </c>
      <c r="E24" s="191">
        <v>131155.84199999998</v>
      </c>
      <c r="F24" s="191">
        <v>127277.126</v>
      </c>
      <c r="G24" s="202">
        <v>88269.15400000001</v>
      </c>
    </row>
    <row r="30" ht="15.75">
      <c r="D30"/>
    </row>
    <row r="31" ht="15.75">
      <c r="D3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6"/>
  <sheetViews>
    <sheetView zoomScalePageLayoutView="0" workbookViewId="0" topLeftCell="C22">
      <selection activeCell="J10" sqref="J10"/>
    </sheetView>
  </sheetViews>
  <sheetFormatPr defaultColWidth="9.140625" defaultRowHeight="15"/>
  <cols>
    <col min="2" max="2" width="40.7109375" style="0" customWidth="1"/>
    <col min="3" max="3" width="10.421875" style="0" customWidth="1"/>
    <col min="4" max="4" width="13.7109375" style="0" bestFit="1" customWidth="1"/>
  </cols>
  <sheetData>
    <row r="2" ht="15.75" thickBot="1"/>
    <row r="3" spans="2:7" ht="15.75" thickBot="1">
      <c r="B3" s="279" t="s">
        <v>118</v>
      </c>
      <c r="C3" s="280"/>
      <c r="D3" s="280"/>
      <c r="E3" s="280"/>
      <c r="F3" s="280"/>
      <c r="G3" s="281"/>
    </row>
    <row r="4" spans="2:7" ht="15">
      <c r="B4" s="227"/>
      <c r="C4" s="228"/>
      <c r="D4" s="230">
        <v>2003</v>
      </c>
      <c r="E4" s="229">
        <v>2004</v>
      </c>
      <c r="F4" s="231">
        <v>2005</v>
      </c>
      <c r="G4" s="232" t="s">
        <v>119</v>
      </c>
    </row>
    <row r="5" spans="2:7" ht="15">
      <c r="B5" s="233" t="s">
        <v>11</v>
      </c>
      <c r="C5" s="6" t="s">
        <v>12</v>
      </c>
      <c r="D5" s="235">
        <v>452075.09</v>
      </c>
      <c r="E5" s="234">
        <v>488592.62</v>
      </c>
      <c r="F5" s="236">
        <v>162459.18</v>
      </c>
      <c r="G5" s="237"/>
    </row>
    <row r="6" spans="2:7" ht="15">
      <c r="B6" s="233" t="s">
        <v>120</v>
      </c>
      <c r="C6" s="6" t="s">
        <v>121</v>
      </c>
      <c r="D6" s="238">
        <f>D5/($D$5+$E$5+$F$5)</f>
        <v>0.4098124106103515</v>
      </c>
      <c r="E6" s="238">
        <f>E5/($D$5+$E$5+$F$5)</f>
        <v>0.4429160638083984</v>
      </c>
      <c r="F6" s="238">
        <f>F5/($D$5+$E$5+$F$5)</f>
        <v>0.14727152558125023</v>
      </c>
      <c r="G6" s="237"/>
    </row>
    <row r="7" spans="2:7" ht="15">
      <c r="B7" s="233" t="s">
        <v>13</v>
      </c>
      <c r="C7" s="6" t="s">
        <v>12</v>
      </c>
      <c r="D7" s="235">
        <v>275341.51</v>
      </c>
      <c r="E7" s="234">
        <v>282768</v>
      </c>
      <c r="F7" s="236">
        <v>94463.515</v>
      </c>
      <c r="G7" s="237"/>
    </row>
    <row r="8" spans="2:7" ht="15">
      <c r="B8" s="233" t="s">
        <v>14</v>
      </c>
      <c r="C8" s="6" t="s">
        <v>0</v>
      </c>
      <c r="D8" s="235">
        <v>36625</v>
      </c>
      <c r="E8" s="234">
        <v>45216</v>
      </c>
      <c r="F8" s="236">
        <v>14281</v>
      </c>
      <c r="G8" s="237"/>
    </row>
    <row r="9" spans="2:7" ht="15">
      <c r="B9" s="233" t="s">
        <v>123</v>
      </c>
      <c r="C9" s="6" t="s">
        <v>100</v>
      </c>
      <c r="D9" s="269">
        <v>33.6325644</v>
      </c>
      <c r="E9" s="262">
        <v>33.8167836</v>
      </c>
      <c r="F9" s="266">
        <v>33.640938</v>
      </c>
      <c r="G9" s="237"/>
    </row>
    <row r="10" spans="2:7" ht="15">
      <c r="B10" s="239" t="s">
        <v>15</v>
      </c>
      <c r="C10" s="6" t="s">
        <v>16</v>
      </c>
      <c r="D10" s="235">
        <v>4146.653</v>
      </c>
      <c r="E10" s="234">
        <v>3577.012</v>
      </c>
      <c r="F10" s="236">
        <v>965.4409999999999</v>
      </c>
      <c r="G10" s="237"/>
    </row>
    <row r="11" spans="2:7" ht="15">
      <c r="B11" s="233" t="s">
        <v>17</v>
      </c>
      <c r="C11" s="6" t="s">
        <v>12</v>
      </c>
      <c r="D11" s="235">
        <v>68852.08</v>
      </c>
      <c r="E11" s="234">
        <v>38888.29</v>
      </c>
      <c r="F11" s="236">
        <v>20228.440000000002</v>
      </c>
      <c r="G11" s="237"/>
    </row>
    <row r="12" spans="2:7" ht="15">
      <c r="B12" s="233" t="s">
        <v>18</v>
      </c>
      <c r="C12" s="6" t="s">
        <v>12</v>
      </c>
      <c r="D12" s="235">
        <v>474617.74</v>
      </c>
      <c r="E12" s="234">
        <v>578522.62</v>
      </c>
      <c r="F12" s="236">
        <v>123557.86</v>
      </c>
      <c r="G12" s="237"/>
    </row>
    <row r="13" spans="2:7" ht="15">
      <c r="B13" s="233" t="s">
        <v>19</v>
      </c>
      <c r="C13" s="6" t="s">
        <v>12</v>
      </c>
      <c r="D13" s="235">
        <v>291293.8</v>
      </c>
      <c r="E13" s="234">
        <v>265829.54</v>
      </c>
      <c r="F13" s="236">
        <v>151539.85</v>
      </c>
      <c r="G13" s="237"/>
    </row>
    <row r="14" spans="2:7" ht="15.75" thickBot="1">
      <c r="B14" s="233" t="s">
        <v>20</v>
      </c>
      <c r="C14" s="6" t="s">
        <v>9</v>
      </c>
      <c r="D14" s="263">
        <v>0.815</v>
      </c>
      <c r="E14" s="264">
        <v>0.82</v>
      </c>
      <c r="F14" s="265">
        <v>0.816</v>
      </c>
      <c r="G14" s="237"/>
    </row>
    <row r="15" spans="2:7" ht="15.75" thickBot="1">
      <c r="B15" s="240" t="s">
        <v>21</v>
      </c>
      <c r="C15" s="241" t="s">
        <v>6</v>
      </c>
      <c r="D15" s="243">
        <f>(D7*('Calculation factors'!$D$5+'baseline emissions'!D14*44/12)+'baseline emissions'!D8*'baseline emissions'!D9*'Calculation factors'!$D$3+'baseline emissions'!D10*'Calculation factors'!$D$14+'baseline emissions'!D11*'Calculation factors'!$I$3+'baseline emissions'!D12*'Calculation factors'!$D$7+'baseline emissions'!D13*'Calculation factors'!$D$8)/D5</f>
        <v>2.6185466337524774</v>
      </c>
      <c r="E15" s="243">
        <f>(E7*('Calculation factors'!$D$5+'baseline emissions'!E14*44/12)+'baseline emissions'!E8*'baseline emissions'!E9*'Calculation factors'!$D$3+'baseline emissions'!E10*'Calculation factors'!$D$14+'baseline emissions'!E11*'Calculation factors'!$I$3+'baseline emissions'!E12*'Calculation factors'!$D$7+'baseline emissions'!E13*'Calculation factors'!$D$8)/E5</f>
        <v>2.5344523398801058</v>
      </c>
      <c r="F15" s="243">
        <f>(F7*('Calculation factors'!$D$5+'baseline emissions'!F14*44/12)+'baseline emissions'!F8*'baseline emissions'!F9*'Calculation factors'!$D$3+'baseline emissions'!F10*'Calculation factors'!$D$14+'baseline emissions'!F11*'Calculation factors'!$I$3+'baseline emissions'!F12*'Calculation factors'!$D$7+'baseline emissions'!F13*'Calculation factors'!$D$8)/F5</f>
        <v>2.471449340886281</v>
      </c>
      <c r="G15" s="244">
        <f>ROUND((D15*D6+E15*E6+F15*F6),3)</f>
        <v>2.56</v>
      </c>
    </row>
    <row r="16" spans="2:8" ht="15">
      <c r="B16" s="11"/>
      <c r="C16" s="16"/>
      <c r="D16" s="245"/>
      <c r="E16" s="245"/>
      <c r="F16" s="245"/>
      <c r="G16" s="245"/>
      <c r="H16" s="246"/>
    </row>
    <row r="17" spans="3:8" ht="15.75" thickBot="1">
      <c r="C17" s="247"/>
      <c r="D17" s="247"/>
      <c r="E17" s="247"/>
      <c r="F17" s="247"/>
      <c r="G17" s="247"/>
      <c r="H17" s="247"/>
    </row>
    <row r="18" spans="2:7" ht="15.75" thickBot="1">
      <c r="B18" s="276" t="s">
        <v>41</v>
      </c>
      <c r="C18" s="277"/>
      <c r="D18" s="277"/>
      <c r="E18" s="277"/>
      <c r="F18" s="277"/>
      <c r="G18" s="278"/>
    </row>
    <row r="19" spans="2:7" ht="15.75" thickBot="1">
      <c r="B19" s="248"/>
      <c r="C19" s="248"/>
      <c r="D19" s="249">
        <v>2002</v>
      </c>
      <c r="E19" s="250">
        <v>2003</v>
      </c>
      <c r="F19" s="251">
        <v>2004</v>
      </c>
      <c r="G19" s="252" t="s">
        <v>119</v>
      </c>
    </row>
    <row r="20" spans="2:7" ht="15">
      <c r="B20" s="253" t="s">
        <v>32</v>
      </c>
      <c r="C20" s="254" t="s">
        <v>12</v>
      </c>
      <c r="D20" s="235">
        <v>887849.57</v>
      </c>
      <c r="E20" s="234">
        <v>898886.586</v>
      </c>
      <c r="F20" s="236">
        <v>991385.8650000001</v>
      </c>
      <c r="G20" s="255"/>
    </row>
    <row r="21" spans="2:7" ht="15">
      <c r="B21" s="233" t="s">
        <v>120</v>
      </c>
      <c r="C21" s="254" t="s">
        <v>121</v>
      </c>
      <c r="D21" s="256">
        <f>D20/($D$20+$E$20+$F$20)</f>
        <v>0.3195862396571097</v>
      </c>
      <c r="E21" s="256">
        <f>E20/($D$20+$E$20+$F$20)</f>
        <v>0.32355907307355813</v>
      </c>
      <c r="F21" s="256">
        <f>F20/($D$20+$E$20+$F$20)</f>
        <v>0.35685468726933217</v>
      </c>
      <c r="G21" s="255"/>
    </row>
    <row r="22" spans="2:7" ht="15">
      <c r="B22" s="253" t="s">
        <v>33</v>
      </c>
      <c r="C22" s="254" t="s">
        <v>12</v>
      </c>
      <c r="D22" s="235">
        <v>465547.82913033426</v>
      </c>
      <c r="E22" s="234">
        <v>473117.3499999999</v>
      </c>
      <c r="F22" s="236">
        <v>513342.622</v>
      </c>
      <c r="G22" s="255"/>
    </row>
    <row r="23" spans="2:7" ht="15">
      <c r="B23" s="253" t="s">
        <v>10</v>
      </c>
      <c r="C23" s="254" t="s">
        <v>12</v>
      </c>
      <c r="D23" s="235">
        <v>69021.42557179999</v>
      </c>
      <c r="E23" s="234">
        <v>58186.822</v>
      </c>
      <c r="F23" s="236">
        <v>56392.35180764088</v>
      </c>
      <c r="G23" s="255"/>
    </row>
    <row r="24" spans="2:7" ht="15">
      <c r="B24" s="253" t="s">
        <v>39</v>
      </c>
      <c r="C24" s="254" t="s">
        <v>12</v>
      </c>
      <c r="D24" s="234">
        <v>9189.243049499999</v>
      </c>
      <c r="E24" s="234">
        <v>10663.619999999999</v>
      </c>
      <c r="F24" s="234">
        <v>13422.642899727898</v>
      </c>
      <c r="G24" s="255"/>
    </row>
    <row r="25" spans="2:7" ht="15">
      <c r="B25" s="253" t="s">
        <v>72</v>
      </c>
      <c r="C25" s="254" t="s">
        <v>12</v>
      </c>
      <c r="D25" s="234">
        <v>29938.287500399998</v>
      </c>
      <c r="E25" s="234">
        <v>29419.200000000004</v>
      </c>
      <c r="F25" s="234">
        <v>36949.66470120376</v>
      </c>
      <c r="G25" s="255"/>
    </row>
    <row r="26" spans="2:7" ht="15">
      <c r="B26" s="253" t="s">
        <v>73</v>
      </c>
      <c r="C26" s="254" t="s">
        <v>12</v>
      </c>
      <c r="D26" s="234">
        <v>6774.292219099999</v>
      </c>
      <c r="E26" s="234">
        <v>6325.700000000001</v>
      </c>
      <c r="F26" s="234">
        <v>6273.893067940163</v>
      </c>
      <c r="G26" s="255"/>
    </row>
    <row r="27" spans="2:7" ht="15">
      <c r="B27" s="253" t="s">
        <v>85</v>
      </c>
      <c r="C27" s="254" t="s">
        <v>12</v>
      </c>
      <c r="D27" s="234">
        <v>0</v>
      </c>
      <c r="E27" s="234">
        <v>0</v>
      </c>
      <c r="F27" s="234">
        <v>4935.03</v>
      </c>
      <c r="G27" s="255"/>
    </row>
    <row r="28" spans="2:7" ht="15">
      <c r="B28" s="253" t="s">
        <v>122</v>
      </c>
      <c r="C28" s="254" t="s">
        <v>12</v>
      </c>
      <c r="D28" s="235">
        <v>994.3915184</v>
      </c>
      <c r="E28" s="234">
        <v>918.4</v>
      </c>
      <c r="F28" s="236">
        <v>1192.0800000000002</v>
      </c>
      <c r="G28" s="255"/>
    </row>
    <row r="29" spans="2:7" ht="15">
      <c r="B29" s="253" t="s">
        <v>34</v>
      </c>
      <c r="C29" s="254" t="s">
        <v>12</v>
      </c>
      <c r="D29" s="235">
        <v>0</v>
      </c>
      <c r="E29" s="234">
        <v>57.199999999999996</v>
      </c>
      <c r="F29" s="236">
        <v>363.36000000000007</v>
      </c>
      <c r="G29" s="255"/>
    </row>
    <row r="30" spans="2:7" ht="15">
      <c r="B30" s="253" t="s">
        <v>20</v>
      </c>
      <c r="C30" s="254" t="s">
        <v>9</v>
      </c>
      <c r="D30" s="270">
        <v>0.812</v>
      </c>
      <c r="E30" s="267">
        <v>0.815</v>
      </c>
      <c r="F30" s="268">
        <v>0.82</v>
      </c>
      <c r="G30" s="255"/>
    </row>
    <row r="31" spans="2:7" ht="15">
      <c r="B31" s="253" t="s">
        <v>35</v>
      </c>
      <c r="C31" s="254" t="s">
        <v>0</v>
      </c>
      <c r="D31" s="235">
        <v>116004.1</v>
      </c>
      <c r="E31" s="234">
        <v>118815</v>
      </c>
      <c r="F31" s="236">
        <v>116486</v>
      </c>
      <c r="G31" s="255"/>
    </row>
    <row r="32" spans="2:7" ht="15">
      <c r="B32" s="253" t="s">
        <v>123</v>
      </c>
      <c r="C32" s="254" t="s">
        <v>100</v>
      </c>
      <c r="D32" s="269">
        <v>33.70374</v>
      </c>
      <c r="E32" s="262">
        <v>33.6325644</v>
      </c>
      <c r="F32" s="266">
        <v>33.8167836</v>
      </c>
      <c r="G32" s="255"/>
    </row>
    <row r="33" spans="2:7" ht="15">
      <c r="B33" s="253" t="s">
        <v>36</v>
      </c>
      <c r="C33" s="254" t="s">
        <v>0</v>
      </c>
      <c r="D33" s="235">
        <v>74471.2</v>
      </c>
      <c r="E33" s="234">
        <v>68414</v>
      </c>
      <c r="F33" s="236">
        <v>72169.4</v>
      </c>
      <c r="G33" s="255"/>
    </row>
    <row r="34" spans="2:7" ht="15">
      <c r="B34" s="253" t="s">
        <v>37</v>
      </c>
      <c r="C34" s="254" t="s">
        <v>100</v>
      </c>
      <c r="D34" s="269">
        <v>16.7472</v>
      </c>
      <c r="E34" s="262">
        <v>16.7472</v>
      </c>
      <c r="F34" s="266">
        <v>16.7472</v>
      </c>
      <c r="G34" s="255"/>
    </row>
    <row r="35" spans="2:7" ht="15.75" thickBot="1">
      <c r="B35" s="257" t="s">
        <v>38</v>
      </c>
      <c r="C35" s="258" t="s">
        <v>16</v>
      </c>
      <c r="D35" s="235">
        <v>33166.8</v>
      </c>
      <c r="E35" s="234">
        <v>37629.178</v>
      </c>
      <c r="F35" s="236">
        <v>81016.143</v>
      </c>
      <c r="G35" s="255"/>
    </row>
    <row r="36" spans="2:7" ht="15.75" thickBot="1">
      <c r="B36" s="259" t="s">
        <v>40</v>
      </c>
      <c r="C36" s="260" t="s">
        <v>6</v>
      </c>
      <c r="D36" s="242">
        <f>(D22*$G$15+D23*'Calculation factors'!$I$3+'baseline emissions'!D24*'Calculation factors'!$D$9+'baseline emissions'!D25*'Calculation factors'!$I$4+'baseline emissions'!D26*'Calculation factors'!$I$5+'baseline emissions'!D27*'Calculation factors'!$D$7+'baseline emissions'!D28*'Calculation factors'!$I$8*'Calculation factors'!$D$6+'baseline emissions'!D29*('Calculation factors'!$D$5+'baseline emissions'!D30*44/12)+'baseline emissions'!D31*'baseline emissions'!D32*'Calculation factors'!$D$3+'baseline emissions'!D33*'baseline emissions'!D34*'Calculation factors'!$D$4+'baseline emissions'!D35*'Calculation factors'!$D$14)/'baseline emissions'!D20</f>
        <v>1.750407183157309</v>
      </c>
      <c r="E36" s="242">
        <f>(E22*$G$15+E23*'Calculation factors'!$I$3+'baseline emissions'!E24*'Calculation factors'!$D$9+'baseline emissions'!E25*'Calculation factors'!$I$4+'baseline emissions'!E26*'Calculation factors'!$I$5+'baseline emissions'!E27*'Calculation factors'!$D$7+'baseline emissions'!E28*'Calculation factors'!$I$8*'Calculation factors'!$D$6+'baseline emissions'!E29*('Calculation factors'!$D$5+'baseline emissions'!E30*44/12)+'baseline emissions'!E31*'baseline emissions'!E32*'Calculation factors'!$D$3+'baseline emissions'!E33*'baseline emissions'!E34*'Calculation factors'!$D$4+'baseline emissions'!E35*'Calculation factors'!$D$14)/'baseline emissions'!E20</f>
        <v>1.7507221461512845</v>
      </c>
      <c r="F36" s="242">
        <f>(F22*$G$15+F23*'Calculation factors'!$I$3+'baseline emissions'!F24*'Calculation factors'!$D$9+'baseline emissions'!F25*'Calculation factors'!$I$4+'baseline emissions'!F26*'Calculation factors'!$I$5+'baseline emissions'!F27*'Calculation factors'!$D$7+'baseline emissions'!F28*'Calculation factors'!$I$8*'Calculation factors'!$D$6+'baseline emissions'!F29*('Calculation factors'!$D$5+'baseline emissions'!F30*44/12)+'baseline emissions'!F31*'baseline emissions'!F32*'Calculation factors'!$D$3+'baseline emissions'!F33*'baseline emissions'!F34*'Calculation factors'!$D$4+'baseline emissions'!F35*'Calculation factors'!$D$14)/'baseline emissions'!F20</f>
        <v>1.7378194883928646</v>
      </c>
      <c r="G36" s="261">
        <f>ROUND((D36*D21+E36*E21+F36*F21),3)</f>
        <v>1.746</v>
      </c>
    </row>
  </sheetData>
  <sheetProtection/>
  <mergeCells count="2">
    <mergeCell ref="B18:G18"/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9"/>
  <sheetViews>
    <sheetView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0" sqref="I10"/>
    </sheetView>
  </sheetViews>
  <sheetFormatPr defaultColWidth="9.140625" defaultRowHeight="15"/>
  <cols>
    <col min="1" max="1" width="1.421875" style="0" customWidth="1"/>
    <col min="2" max="2" width="25.7109375" style="0" bestFit="1" customWidth="1"/>
    <col min="3" max="3" width="12.7109375" style="0" customWidth="1"/>
    <col min="4" max="7" width="17.28125" style="133" customWidth="1"/>
  </cols>
  <sheetData>
    <row r="1" spans="2:7" s="86" customFormat="1" ht="15">
      <c r="B1" s="85"/>
      <c r="C1" s="85"/>
      <c r="D1" s="124">
        <v>2008</v>
      </c>
      <c r="E1" s="124">
        <v>2009</v>
      </c>
      <c r="F1" s="124">
        <v>2010</v>
      </c>
      <c r="G1" s="124" t="s">
        <v>117</v>
      </c>
    </row>
    <row r="2" spans="2:7" s="87" customFormat="1" ht="15">
      <c r="B2" s="16"/>
      <c r="C2" s="16"/>
      <c r="D2" s="125"/>
      <c r="E2" s="125"/>
      <c r="F2" s="125"/>
      <c r="G2" s="125"/>
    </row>
    <row r="3" spans="2:7" ht="15.75" thickBot="1">
      <c r="B3" s="88" t="s">
        <v>22</v>
      </c>
      <c r="C3" s="81"/>
      <c r="D3" s="126"/>
      <c r="E3" s="126"/>
      <c r="F3" s="126"/>
      <c r="G3" s="126"/>
    </row>
    <row r="4" spans="2:7" ht="15">
      <c r="B4" s="43" t="s">
        <v>23</v>
      </c>
      <c r="C4" s="43" t="s">
        <v>12</v>
      </c>
      <c r="D4" s="149">
        <f>'plant data BF1'!D18</f>
        <v>124803.06</v>
      </c>
      <c r="E4" s="193">
        <f>'plant data BF1'!E18</f>
        <v>181047.53</v>
      </c>
      <c r="F4" s="193">
        <f>'plant data BF1'!F18</f>
        <v>179244.62</v>
      </c>
      <c r="G4" s="194">
        <f>'plant data BF1'!G18</f>
        <v>139420.29</v>
      </c>
    </row>
    <row r="5" spans="2:7" ht="15">
      <c r="B5" s="43" t="s">
        <v>14</v>
      </c>
      <c r="C5" s="43" t="s">
        <v>0</v>
      </c>
      <c r="D5" s="150">
        <f>'plant data BF1'!D20</f>
        <v>1334.4</v>
      </c>
      <c r="E5" s="192">
        <f>'plant data BF1'!E20</f>
        <v>2069.7</v>
      </c>
      <c r="F5" s="192">
        <f>'plant data BF1'!F20</f>
        <v>2116.6</v>
      </c>
      <c r="G5" s="195">
        <f>'plant data BF1'!G20</f>
        <v>1648.9</v>
      </c>
    </row>
    <row r="6" spans="2:7" ht="15">
      <c r="B6" s="43" t="s">
        <v>24</v>
      </c>
      <c r="C6" s="43" t="s">
        <v>16</v>
      </c>
      <c r="D6" s="150">
        <f>'plant data BF1'!D19</f>
        <v>5631.831999999999</v>
      </c>
      <c r="E6" s="192">
        <f>'plant data BF1'!E19</f>
        <v>7885.9839999999995</v>
      </c>
      <c r="F6" s="192">
        <f>'plant data BF1'!F19</f>
        <v>7849.128</v>
      </c>
      <c r="G6" s="195">
        <f>'plant data BF1'!G19</f>
        <v>6376.646</v>
      </c>
    </row>
    <row r="7" spans="2:7" ht="15.75" thickBot="1">
      <c r="B7" s="11" t="s">
        <v>25</v>
      </c>
      <c r="C7" s="11" t="s">
        <v>6</v>
      </c>
      <c r="D7" s="151">
        <f>(D5*'plant data BF1'!D15*'Calculation factors'!$D$3+'project emissions'!D6*'Calculation factors'!$D$10)/'project emissions'!D4</f>
        <v>0.0753290610453872</v>
      </c>
      <c r="E7" s="151">
        <f>(E5*'plant data BF1'!E15*'Calculation factors'!$D$3+'project emissions'!E6*'Calculation factors'!$D$11)/'project emissions'!E4</f>
        <v>0.07549353930892419</v>
      </c>
      <c r="F7" s="151">
        <f>(F5*'plant data BF1'!F15*'Calculation factors'!$D$3+'project emissions'!F6*'Calculation factors'!$D$12)/'project emissions'!F4</f>
        <v>0.07599401019577064</v>
      </c>
      <c r="G7" s="151">
        <f>(G5*'plant data BF1'!G15*'Calculation factors'!$D$3+'project emissions'!G6*'Calculation factors'!$D$13)/'project emissions'!G4</f>
        <v>0.07862547201909398</v>
      </c>
    </row>
    <row r="8" spans="2:7" ht="15">
      <c r="B8" s="43"/>
      <c r="C8" s="43"/>
      <c r="D8" s="127"/>
      <c r="E8" s="127"/>
      <c r="F8" s="127"/>
      <c r="G8" s="127"/>
    </row>
    <row r="9" spans="2:7" ht="15.75" thickBot="1">
      <c r="B9" s="88" t="s">
        <v>29</v>
      </c>
      <c r="C9" s="81"/>
      <c r="D9" s="126"/>
      <c r="E9" s="126"/>
      <c r="F9" s="126"/>
      <c r="G9" s="126"/>
    </row>
    <row r="10" spans="2:7" ht="15">
      <c r="B10" s="84" t="s">
        <v>11</v>
      </c>
      <c r="C10" s="43" t="s">
        <v>12</v>
      </c>
      <c r="D10" s="143">
        <f>'plant data BF1'!D4</f>
        <v>614822.84</v>
      </c>
      <c r="E10" s="128">
        <f>'plant data BF1'!E4</f>
        <v>699803.52</v>
      </c>
      <c r="F10" s="128">
        <f>'plant data BF1'!F4</f>
        <v>673055.133</v>
      </c>
      <c r="G10" s="144">
        <f>'plant data BF1'!G4</f>
        <v>456552.26999999996</v>
      </c>
    </row>
    <row r="11" spans="2:12" ht="15">
      <c r="B11" s="84" t="s">
        <v>13</v>
      </c>
      <c r="C11" s="43" t="s">
        <v>12</v>
      </c>
      <c r="D11" s="131">
        <f>'plant data BF1'!D5</f>
        <v>268949.54</v>
      </c>
      <c r="E11" s="129">
        <f>'plant data BF1'!E5</f>
        <v>344714.36</v>
      </c>
      <c r="F11" s="129">
        <f>'plant data BF1'!F5</f>
        <v>310715.8</v>
      </c>
      <c r="G11" s="145">
        <f>'plant data BF1'!G5</f>
        <v>221434.845</v>
      </c>
      <c r="I11" s="153"/>
      <c r="J11" s="153"/>
      <c r="K11" s="153"/>
      <c r="L11" s="153"/>
    </row>
    <row r="12" spans="2:12" ht="15">
      <c r="B12" s="84" t="s">
        <v>28</v>
      </c>
      <c r="C12" s="43" t="s">
        <v>12</v>
      </c>
      <c r="D12" s="131">
        <f>'plant data BF1'!D6</f>
        <v>82600.78</v>
      </c>
      <c r="E12" s="129">
        <f>'plant data BF1'!E6</f>
        <v>91650.9</v>
      </c>
      <c r="F12" s="129">
        <f>'plant data BF1'!F6</f>
        <v>91138.9</v>
      </c>
      <c r="G12" s="145">
        <f>'plant data BF1'!G6</f>
        <v>60562.86</v>
      </c>
      <c r="I12" s="153"/>
      <c r="J12" s="153"/>
      <c r="K12" s="153"/>
      <c r="L12" s="153"/>
    </row>
    <row r="13" spans="2:12" ht="15">
      <c r="B13" s="84" t="s">
        <v>14</v>
      </c>
      <c r="C13" s="43" t="s">
        <v>0</v>
      </c>
      <c r="D13" s="131">
        <f>'plant data BF1'!D7+'plant data BF1'!D8</f>
        <v>43588.1</v>
      </c>
      <c r="E13" s="129">
        <f>'plant data BF1'!E7+'plant data BF1'!E8</f>
        <v>3479.5</v>
      </c>
      <c r="F13" s="129">
        <f>'plant data BF1'!F7+'plant data BF1'!F8</f>
        <v>11409.7</v>
      </c>
      <c r="G13" s="145">
        <f>'plant data BF1'!G7+'plant data BF1'!G8</f>
        <v>0</v>
      </c>
      <c r="I13" s="153"/>
      <c r="J13" s="153"/>
      <c r="K13" s="153"/>
      <c r="L13" s="153"/>
    </row>
    <row r="14" spans="2:12" ht="15">
      <c r="B14" s="84" t="s">
        <v>15</v>
      </c>
      <c r="C14" s="43" t="s">
        <v>16</v>
      </c>
      <c r="D14" s="131">
        <f>'plant data BF1'!D9</f>
        <v>9068.491</v>
      </c>
      <c r="E14" s="129">
        <f>'plant data BF1'!E9</f>
        <v>9562.982</v>
      </c>
      <c r="F14" s="129">
        <f>'plant data BF1'!F9</f>
        <v>9351.258</v>
      </c>
      <c r="G14" s="145">
        <f>'plant data BF1'!G9</f>
        <v>6588.598</v>
      </c>
      <c r="I14" s="153"/>
      <c r="J14" s="153"/>
      <c r="K14" s="153"/>
      <c r="L14" s="153"/>
    </row>
    <row r="15" spans="2:12" ht="15">
      <c r="B15" s="83" t="s">
        <v>113</v>
      </c>
      <c r="C15" s="43" t="s">
        <v>16</v>
      </c>
      <c r="D15" s="131">
        <f>'plant data BF1'!D10*('plant data BF1'!D24/'plant data BF1'!D23)</f>
        <v>36565.14428334018</v>
      </c>
      <c r="E15" s="131">
        <f>'plant data BF1'!E10*('plant data BF1'!E24/'plant data BF1'!E23)</f>
        <v>24080.620749206704</v>
      </c>
      <c r="F15" s="131">
        <f>'plant data BF1'!F10*('plant data BF1'!F24/'plant data BF1'!F23)</f>
        <v>29203.567347321492</v>
      </c>
      <c r="G15" s="162">
        <f>'plant data BF1'!G10*('plant data BF1'!G24/'plant data BF1'!G23)</f>
        <v>21150.960669328397</v>
      </c>
      <c r="I15" s="153"/>
      <c r="J15" s="153"/>
      <c r="K15" s="153"/>
      <c r="L15" s="153"/>
    </row>
    <row r="16" spans="2:12" ht="15">
      <c r="B16" s="84" t="s">
        <v>17</v>
      </c>
      <c r="C16" s="43" t="s">
        <v>12</v>
      </c>
      <c r="D16" s="131">
        <f>'plant data BF1'!D11</f>
        <v>94553.84</v>
      </c>
      <c r="E16" s="129">
        <f>'plant data BF1'!E11</f>
        <v>104679.29</v>
      </c>
      <c r="F16" s="129">
        <f>'plant data BF1'!F11</f>
        <v>97976.05</v>
      </c>
      <c r="G16" s="145">
        <f>'plant data BF1'!G11</f>
        <v>96407.79999999999</v>
      </c>
      <c r="I16" s="153"/>
      <c r="J16" s="153"/>
      <c r="K16" s="153"/>
      <c r="L16" s="153"/>
    </row>
    <row r="17" spans="2:12" ht="15">
      <c r="B17" s="84" t="s">
        <v>18</v>
      </c>
      <c r="C17" s="43" t="s">
        <v>12</v>
      </c>
      <c r="D17" s="131">
        <f>'plant data BF1'!D12</f>
        <v>306238.2</v>
      </c>
      <c r="E17" s="129">
        <f>'plant data BF1'!E12</f>
        <v>140808.77</v>
      </c>
      <c r="F17" s="129">
        <f>'plant data BF1'!F12</f>
        <v>0</v>
      </c>
      <c r="G17" s="145">
        <f>'plant data BF1'!G12</f>
        <v>0</v>
      </c>
      <c r="I17" s="153"/>
      <c r="J17" s="153"/>
      <c r="K17" s="153"/>
      <c r="L17" s="153"/>
    </row>
    <row r="18" spans="2:12" ht="15">
      <c r="B18" s="84" t="s">
        <v>19</v>
      </c>
      <c r="C18" s="43" t="s">
        <v>12</v>
      </c>
      <c r="D18" s="131">
        <f>'plant data BF1'!D13</f>
        <v>605577.68</v>
      </c>
      <c r="E18" s="129">
        <f>'plant data BF1'!E13</f>
        <v>959807.34</v>
      </c>
      <c r="F18" s="129">
        <f>'plant data BF1'!F13</f>
        <v>1046488.51</v>
      </c>
      <c r="G18" s="145">
        <f>'plant data BF1'!G13</f>
        <v>713220.5499999999</v>
      </c>
      <c r="I18" s="153"/>
      <c r="J18" s="153"/>
      <c r="K18" s="153"/>
      <c r="L18" s="153"/>
    </row>
    <row r="19" spans="2:7" ht="15">
      <c r="B19" s="84" t="s">
        <v>20</v>
      </c>
      <c r="C19" s="43" t="s">
        <v>9</v>
      </c>
      <c r="D19" s="146">
        <f>'plant data BF1'!D14</f>
        <v>0.82</v>
      </c>
      <c r="E19" s="130">
        <f>'plant data BF1'!E14</f>
        <v>0.816</v>
      </c>
      <c r="F19" s="130">
        <f>'plant data BF1'!F14</f>
        <v>0.817</v>
      </c>
      <c r="G19" s="147">
        <f>'plant data BF1'!G14</f>
        <v>0.816</v>
      </c>
    </row>
    <row r="20" spans="2:7" ht="15.75" thickBot="1">
      <c r="B20" s="82" t="s">
        <v>21</v>
      </c>
      <c r="C20" s="82" t="s">
        <v>6</v>
      </c>
      <c r="D20" s="148">
        <f>(D11*('Calculation factors'!$D$5+D19*44/12)+'project emissions'!D12*'project emissions'!D7+D12*'Calculation factors'!$I$8*'Calculation factors'!$D$6+'project emissions'!D13*'plant data BF1'!D15*'Calculation factors'!$D$3+'project emissions'!D14*'Calculation factors'!$D$10+'project emissions'!D15*'Calculation factors'!$D$10+'project emissions'!D16*'Calculation factors'!$I$3+'project emissions'!D17*'Calculation factors'!$D$7+'project emissions'!D18*'Calculation factors'!$D$8)/'project emissions'!D10</f>
        <v>2.3449972402477943</v>
      </c>
      <c r="E20" s="148">
        <f>(E11*('Calculation factors'!$D$5+E19*44/12)+'project emissions'!E12*'project emissions'!E7+E12*'Calculation factors'!$I$8*'Calculation factors'!$D$6+'project emissions'!E13*'plant data BF1'!E15*'Calculation factors'!$D$3+'project emissions'!E14*'Calculation factors'!$D$11+'project emissions'!E15*'Calculation factors'!$D$11+'project emissions'!E16*'Calculation factors'!$I$3+'project emissions'!E17*'Calculation factors'!$D$7+'project emissions'!E18*'Calculation factors'!$D$8)/'project emissions'!E10</f>
        <v>2.319369066171316</v>
      </c>
      <c r="F20" s="148">
        <f>(F11*('Calculation factors'!$D$5+F19*44/12)+'project emissions'!F12*'project emissions'!F7+F12*'Calculation factors'!$I$8*'Calculation factors'!$D$6+'project emissions'!F13*'plant data BF1'!F15*'Calculation factors'!$D$3+'project emissions'!F14*'Calculation factors'!$D$12+'project emissions'!F15*'Calculation factors'!$D$12+'project emissions'!F16*'Calculation factors'!$I$3+'project emissions'!F17*'Calculation factors'!$D$7+'project emissions'!F18*'Calculation factors'!$D$8)/'project emissions'!F10</f>
        <v>2.2201184816599104</v>
      </c>
      <c r="G20" s="148">
        <f>(G11*('Calculation factors'!$D$5+G19*44/12)+'project emissions'!G12*'project emissions'!G7+G12*'Calculation factors'!$I$8*'Calculation factors'!$D$6+'project emissions'!G13*'plant data BF1'!G15*'Calculation factors'!$D$3+'project emissions'!G14*'Calculation factors'!$D$13+'project emissions'!G15*'Calculation factors'!$D$13+'project emissions'!G16*'Calculation factors'!$I$3+'project emissions'!G17*'Calculation factors'!$D$7+'project emissions'!G18*'Calculation factors'!$D$8)/'project emissions'!G10</f>
        <v>2.2956949219991665</v>
      </c>
    </row>
    <row r="21" spans="2:7" ht="15">
      <c r="B21" s="43"/>
      <c r="C21" s="43"/>
      <c r="D21" s="127"/>
      <c r="E21" s="127"/>
      <c r="F21" s="127"/>
      <c r="G21" s="127"/>
    </row>
    <row r="22" spans="2:7" ht="15.75" thickBot="1">
      <c r="B22" s="88" t="s">
        <v>41</v>
      </c>
      <c r="C22" s="81"/>
      <c r="D22" s="126"/>
      <c r="E22" s="126"/>
      <c r="F22" s="126"/>
      <c r="G22" s="126"/>
    </row>
    <row r="23" spans="2:7" ht="15">
      <c r="B23" s="83" t="s">
        <v>32</v>
      </c>
      <c r="C23" s="43" t="s">
        <v>12</v>
      </c>
      <c r="D23" s="143">
        <f>'plant data OHF'!D4</f>
        <v>869493.9400000001</v>
      </c>
      <c r="E23" s="143">
        <f>'plant data OHF'!E4</f>
        <v>527622.893</v>
      </c>
      <c r="F23" s="143">
        <f>'plant data OHF'!F4</f>
        <v>528718.901</v>
      </c>
      <c r="G23" s="161">
        <f>'plant data OHF'!G4</f>
        <v>338120.711</v>
      </c>
    </row>
    <row r="24" spans="2:7" ht="15">
      <c r="B24" s="83" t="s">
        <v>33</v>
      </c>
      <c r="C24" s="43" t="s">
        <v>12</v>
      </c>
      <c r="D24" s="131">
        <f>'plant data OHF'!D13</f>
        <v>422103.358</v>
      </c>
      <c r="E24" s="131">
        <f>'plant data OHF'!E13</f>
        <v>231588.256</v>
      </c>
      <c r="F24" s="131">
        <f>'plant data OHF'!F13</f>
        <v>177406.82299999997</v>
      </c>
      <c r="G24" s="162">
        <f>'plant data OHF'!G13</f>
        <v>116437.24999999997</v>
      </c>
    </row>
    <row r="25" spans="2:7" ht="15">
      <c r="B25" s="83" t="s">
        <v>10</v>
      </c>
      <c r="C25" s="43" t="s">
        <v>12</v>
      </c>
      <c r="D25" s="131">
        <f>'plant data OHF'!D16</f>
        <v>32622.693</v>
      </c>
      <c r="E25" s="131">
        <f>'plant data OHF'!E16</f>
        <v>13228.24</v>
      </c>
      <c r="F25" s="131">
        <f>'plant data OHF'!F16</f>
        <v>15471.79</v>
      </c>
      <c r="G25" s="162">
        <f>'plant data OHF'!G16</f>
        <v>9568.76</v>
      </c>
    </row>
    <row r="26" spans="2:7" ht="15">
      <c r="B26" s="83" t="s">
        <v>39</v>
      </c>
      <c r="C26" s="43" t="s">
        <v>12</v>
      </c>
      <c r="D26" s="131">
        <f>'plant data OHF'!D17</f>
        <v>13689.889999999998</v>
      </c>
      <c r="E26" s="131">
        <f>'plant data OHF'!E17</f>
        <v>13913.3</v>
      </c>
      <c r="F26" s="131">
        <f>'plant data OHF'!F17</f>
        <v>14955.95</v>
      </c>
      <c r="G26" s="162">
        <f>'plant data OHF'!G17</f>
        <v>9137.300000000001</v>
      </c>
    </row>
    <row r="27" spans="2:7" ht="15">
      <c r="B27" s="83" t="s">
        <v>72</v>
      </c>
      <c r="C27" s="43" t="s">
        <v>12</v>
      </c>
      <c r="D27" s="131">
        <f>'plant data OHF'!D18</f>
        <v>31168.5</v>
      </c>
      <c r="E27" s="131">
        <f>'plant data OHF'!E18</f>
        <v>23319.05</v>
      </c>
      <c r="F27" s="131">
        <f>'plant data OHF'!F18</f>
        <v>25168.449999999997</v>
      </c>
      <c r="G27" s="162">
        <f>'plant data OHF'!G18</f>
        <v>14379</v>
      </c>
    </row>
    <row r="28" spans="2:7" ht="15">
      <c r="B28" s="83" t="s">
        <v>73</v>
      </c>
      <c r="C28" s="43" t="s">
        <v>12</v>
      </c>
      <c r="D28" s="131">
        <f>'plant data OHF'!D19</f>
        <v>4116.95</v>
      </c>
      <c r="E28" s="131">
        <f>'plant data OHF'!E19</f>
        <v>2050.75</v>
      </c>
      <c r="F28" s="131">
        <f>'plant data OHF'!F19</f>
        <v>1198.7749999999999</v>
      </c>
      <c r="G28" s="162">
        <f>'plant data OHF'!G19</f>
        <v>357.15000000000003</v>
      </c>
    </row>
    <row r="29" spans="2:7" ht="15">
      <c r="B29" s="83" t="s">
        <v>85</v>
      </c>
      <c r="C29" s="43" t="s">
        <v>12</v>
      </c>
      <c r="D29" s="131">
        <f>'plant data OHF'!D20</f>
        <v>24015.010000000002</v>
      </c>
      <c r="E29" s="131">
        <f>'plant data OHF'!E20</f>
        <v>10953.15</v>
      </c>
      <c r="F29" s="131">
        <f>'plant data OHF'!F20</f>
        <v>0</v>
      </c>
      <c r="G29" s="162">
        <f>'plant data OHF'!G20</f>
        <v>0</v>
      </c>
    </row>
    <row r="30" spans="2:7" ht="15">
      <c r="B30" s="83" t="s">
        <v>74</v>
      </c>
      <c r="C30" s="43" t="s">
        <v>12</v>
      </c>
      <c r="D30" s="131">
        <f>'plant data OHF'!D21</f>
        <v>2098.51</v>
      </c>
      <c r="E30" s="131">
        <f>'plant data OHF'!E21</f>
        <v>2381.47</v>
      </c>
      <c r="F30" s="131">
        <f>'plant data OHF'!F21</f>
        <v>4875.331</v>
      </c>
      <c r="G30" s="162">
        <f>'plant data OHF'!G21</f>
        <v>2145.849</v>
      </c>
    </row>
    <row r="31" spans="2:7" ht="15">
      <c r="B31" s="83" t="s">
        <v>34</v>
      </c>
      <c r="C31" s="43" t="s">
        <v>12</v>
      </c>
      <c r="D31" s="131">
        <f>'plant data OHF'!D22</f>
        <v>533.8</v>
      </c>
      <c r="E31" s="131">
        <f>'plant data OHF'!E22</f>
        <v>617.431</v>
      </c>
      <c r="F31" s="131">
        <f>'plant data OHF'!F22</f>
        <v>443.11199999999997</v>
      </c>
      <c r="G31" s="162">
        <f>'plant data OHF'!G22</f>
        <v>335.257</v>
      </c>
    </row>
    <row r="32" spans="2:7" ht="15">
      <c r="B32" s="83" t="s">
        <v>35</v>
      </c>
      <c r="C32" s="43" t="s">
        <v>0</v>
      </c>
      <c r="D32" s="131">
        <f>'plant data OHF'!D23</f>
        <v>112837</v>
      </c>
      <c r="E32" s="131">
        <f>'plant data OHF'!E23</f>
        <v>73206.5</v>
      </c>
      <c r="F32" s="131">
        <f>'plant data OHF'!F23</f>
        <v>78277.1</v>
      </c>
      <c r="G32" s="162">
        <f>'plant data OHF'!G23</f>
        <v>47323.7</v>
      </c>
    </row>
    <row r="33" spans="2:7" ht="15">
      <c r="B33" s="83" t="s">
        <v>36</v>
      </c>
      <c r="C33" s="43" t="s">
        <v>0</v>
      </c>
      <c r="D33" s="131">
        <f>'plant data OHF'!D24</f>
        <v>0</v>
      </c>
      <c r="E33" s="131">
        <f>'plant data OHF'!E24</f>
        <v>0</v>
      </c>
      <c r="F33" s="131">
        <f>'plant data OHF'!F24</f>
        <v>0</v>
      </c>
      <c r="G33" s="162">
        <f>'plant data OHF'!G24</f>
        <v>0</v>
      </c>
    </row>
    <row r="34" spans="2:7" ht="15">
      <c r="B34" s="83" t="s">
        <v>38</v>
      </c>
      <c r="C34" s="43" t="s">
        <v>16</v>
      </c>
      <c r="D34" s="131">
        <f>'plant data OHF'!D25</f>
        <v>69614.773</v>
      </c>
      <c r="E34" s="131">
        <f>'plant data OHF'!E25</f>
        <v>60245.919</v>
      </c>
      <c r="F34" s="131">
        <f>'plant data OHF'!F25</f>
        <v>62387.861</v>
      </c>
      <c r="G34" s="162">
        <f>'plant data OHF'!G25</f>
        <v>44613.916999999994</v>
      </c>
    </row>
    <row r="35" spans="2:7" ht="15.75" thickBot="1">
      <c r="B35" s="16" t="s">
        <v>40</v>
      </c>
      <c r="C35" s="84" t="s">
        <v>6</v>
      </c>
      <c r="D35" s="132">
        <f>(D24*D20+D25*'Calculation factors'!$I$3+'project emissions'!D26*'Calculation factors'!$D$9+'project emissions'!D27*'Calculation factors'!$I$4+'project emissions'!D28*'Calculation factors'!$I$5+'project emissions'!D29*'Calculation factors'!$D$7+'project emissions'!D30*'Calculation factors'!$I$8*'Calculation factors'!$D$6+'project emissions'!D31*('Calculation factors'!$D$5+D19*44/12)+'project emissions'!D32*'plant data BF1'!D15*'Calculation factors'!$D$3+'project emissions'!D33*'Calculation factors'!$I$9*'Calculation factors'!$D$4+'project emissions'!D34*'Calculation factors'!$D$10)/'project emissions'!D23</f>
        <v>1.5448778694541636</v>
      </c>
      <c r="E35" s="132">
        <f>(E24*E20+E25*'Calculation factors'!$I$3+'project emissions'!E26*'Calculation factors'!$D$9+'project emissions'!E27*'Calculation factors'!$I$4+'project emissions'!E28*'Calculation factors'!$I$5+'project emissions'!E29*'Calculation factors'!$D$7+'project emissions'!E30*'Calculation factors'!$I$8*'Calculation factors'!$D$6+'project emissions'!E31*('Calculation factors'!$D$5+E19*44/12)+'project emissions'!E32*'plant data BF1'!E15*'Calculation factors'!$D$3+'project emissions'!E33*'Calculation factors'!$I$9*'Calculation factors'!$D$4+'project emissions'!E34*'Calculation factors'!$D$11)/'project emissions'!E23</f>
        <v>1.4961844652707048</v>
      </c>
      <c r="F35" s="132">
        <f>(F24*F20+F25*'Calculation factors'!$I$3+'project emissions'!F26*'Calculation factors'!$D$9+'project emissions'!F27*'Calculation factors'!$I$4+'project emissions'!F28*'Calculation factors'!$I$5+'project emissions'!F29*'Calculation factors'!$D$7+'project emissions'!F30*'Calculation factors'!$I$8*'Calculation factors'!$D$6+'project emissions'!F31*('Calculation factors'!$D$5+F19*44/12)+'project emissions'!F32*'plant data BF1'!F15*'Calculation factors'!$D$3+'project emissions'!F33*'Calculation factors'!$I$9*'Calculation factors'!$D$4+'project emissions'!F34*'Calculation factors'!$D$12)/'project emissions'!F23</f>
        <v>1.2554343771496626</v>
      </c>
      <c r="G35" s="132">
        <f>(G24*G20+G25*'Calculation factors'!$I$3+'project emissions'!G26*'Calculation factors'!$D$9+'project emissions'!G27*'Calculation factors'!$I$4+'project emissions'!G28*'Calculation factors'!$I$5+'project emissions'!G29*'Calculation factors'!$D$7+'project emissions'!G30*'Calculation factors'!$I$8*'Calculation factors'!$D$6+'project emissions'!G31*('Calculation factors'!$D$5+G19*44/12)+'project emissions'!G32*'plant data BF1'!G15*'Calculation factors'!$D$3+'project emissions'!G33*'Calculation factors'!$I$9*'Calculation factors'!$D$4+'project emissions'!G34*'Calculation factors'!$D$13)/'project emissions'!G23</f>
        <v>1.2930638535946903</v>
      </c>
    </row>
    <row r="36" spans="2:7" ht="15">
      <c r="B36" s="43"/>
      <c r="C36" s="43"/>
      <c r="D36" s="127"/>
      <c r="E36" s="127"/>
      <c r="F36" s="127"/>
      <c r="G36" s="127"/>
    </row>
    <row r="37" spans="2:7" ht="15">
      <c r="B37" s="43"/>
      <c r="C37" s="43"/>
      <c r="D37" s="127"/>
      <c r="E37" s="127"/>
      <c r="F37" s="127"/>
      <c r="G37" s="127"/>
    </row>
    <row r="38" spans="2:7" ht="15">
      <c r="B38" s="43"/>
      <c r="C38" s="43"/>
      <c r="D38" s="127"/>
      <c r="E38" s="127"/>
      <c r="F38" s="127"/>
      <c r="G38" s="127"/>
    </row>
    <row r="39" spans="2:7" ht="15">
      <c r="B39" s="43"/>
      <c r="C39" s="43"/>
      <c r="D39" s="127"/>
      <c r="E39" s="127"/>
      <c r="F39" s="127"/>
      <c r="G39" s="127"/>
    </row>
    <row r="40" spans="2:7" ht="15">
      <c r="B40" s="43"/>
      <c r="C40" s="43"/>
      <c r="D40" s="127"/>
      <c r="E40" s="127"/>
      <c r="F40" s="127"/>
      <c r="G40" s="127"/>
    </row>
    <row r="41" spans="2:7" ht="15">
      <c r="B41" s="43"/>
      <c r="C41" s="43"/>
      <c r="D41" s="127"/>
      <c r="E41" s="127"/>
      <c r="F41" s="127"/>
      <c r="G41" s="127"/>
    </row>
    <row r="42" spans="2:7" ht="15">
      <c r="B42" s="43"/>
      <c r="C42" s="43"/>
      <c r="D42" s="127"/>
      <c r="E42" s="127"/>
      <c r="F42" s="127"/>
      <c r="G42" s="127"/>
    </row>
    <row r="43" spans="2:7" ht="15">
      <c r="B43" s="43"/>
      <c r="C43" s="43"/>
      <c r="D43" s="127"/>
      <c r="E43" s="127"/>
      <c r="F43" s="127"/>
      <c r="G43" s="127"/>
    </row>
    <row r="44" spans="2:7" ht="15">
      <c r="B44" s="43"/>
      <c r="C44" s="43"/>
      <c r="D44" s="127"/>
      <c r="E44" s="127"/>
      <c r="F44" s="127"/>
      <c r="G44" s="127"/>
    </row>
    <row r="45" spans="2:7" ht="15">
      <c r="B45" s="43"/>
      <c r="C45" s="43"/>
      <c r="D45" s="127"/>
      <c r="E45" s="127"/>
      <c r="F45" s="127"/>
      <c r="G45" s="127"/>
    </row>
    <row r="46" spans="2:7" ht="15">
      <c r="B46" s="43"/>
      <c r="C46" s="43"/>
      <c r="D46" s="127"/>
      <c r="E46" s="127"/>
      <c r="F46" s="127"/>
      <c r="G46" s="127"/>
    </row>
    <row r="47" spans="2:7" ht="15">
      <c r="B47" s="43"/>
      <c r="C47" s="43"/>
      <c r="D47" s="127"/>
      <c r="E47" s="127"/>
      <c r="F47" s="127"/>
      <c r="G47" s="127"/>
    </row>
    <row r="48" spans="2:7" ht="15">
      <c r="B48" s="43"/>
      <c r="C48" s="43"/>
      <c r="D48" s="127"/>
      <c r="E48" s="127"/>
      <c r="F48" s="127"/>
      <c r="G48" s="127"/>
    </row>
    <row r="49" spans="2:7" ht="15">
      <c r="B49" s="43"/>
      <c r="C49" s="43"/>
      <c r="D49" s="127"/>
      <c r="E49" s="127"/>
      <c r="F49" s="127"/>
      <c r="G49" s="127"/>
    </row>
    <row r="50" spans="2:7" ht="15">
      <c r="B50" s="43"/>
      <c r="C50" s="43"/>
      <c r="D50" s="127"/>
      <c r="E50" s="127"/>
      <c r="F50" s="127"/>
      <c r="G50" s="127"/>
    </row>
    <row r="51" spans="2:7" ht="15">
      <c r="B51" s="43"/>
      <c r="C51" s="43"/>
      <c r="D51" s="127"/>
      <c r="E51" s="127"/>
      <c r="F51" s="127"/>
      <c r="G51" s="127"/>
    </row>
    <row r="52" spans="2:7" ht="15">
      <c r="B52" s="43"/>
      <c r="C52" s="43"/>
      <c r="D52" s="127"/>
      <c r="E52" s="127"/>
      <c r="F52" s="127"/>
      <c r="G52" s="127"/>
    </row>
    <row r="53" spans="2:7" ht="15">
      <c r="B53" s="43"/>
      <c r="C53" s="43"/>
      <c r="D53" s="127"/>
      <c r="E53" s="127"/>
      <c r="F53" s="127"/>
      <c r="G53" s="127"/>
    </row>
    <row r="54" spans="2:7" ht="15">
      <c r="B54" s="43"/>
      <c r="C54" s="43"/>
      <c r="D54" s="127"/>
      <c r="E54" s="127"/>
      <c r="F54" s="127"/>
      <c r="G54" s="127"/>
    </row>
    <row r="55" spans="2:7" ht="15">
      <c r="B55" s="43"/>
      <c r="C55" s="43"/>
      <c r="D55" s="127"/>
      <c r="E55" s="127"/>
      <c r="F55" s="127"/>
      <c r="G55" s="127"/>
    </row>
    <row r="56" spans="2:7" ht="15">
      <c r="B56" s="43"/>
      <c r="C56" s="43"/>
      <c r="D56" s="127"/>
      <c r="E56" s="127"/>
      <c r="F56" s="127"/>
      <c r="G56" s="127"/>
    </row>
    <row r="57" spans="2:7" ht="15">
      <c r="B57" s="43"/>
      <c r="C57" s="43"/>
      <c r="D57" s="127"/>
      <c r="E57" s="127"/>
      <c r="F57" s="127"/>
      <c r="G57" s="127"/>
    </row>
    <row r="58" spans="2:7" ht="15">
      <c r="B58" s="43"/>
      <c r="C58" s="43"/>
      <c r="D58" s="127"/>
      <c r="E58" s="127"/>
      <c r="F58" s="127"/>
      <c r="G58" s="127"/>
    </row>
    <row r="59" spans="2:7" ht="15">
      <c r="B59" s="43"/>
      <c r="C59" s="43"/>
      <c r="D59" s="127"/>
      <c r="E59" s="127"/>
      <c r="F59" s="127"/>
      <c r="G59" s="12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9.140625" defaultRowHeight="15"/>
  <cols>
    <col min="1" max="1" width="2.7109375" style="0" customWidth="1"/>
    <col min="2" max="2" width="18.8515625" style="0" customWidth="1"/>
    <col min="3" max="3" width="10.140625" style="0" bestFit="1" customWidth="1"/>
    <col min="4" max="7" width="16.7109375" style="0" customWidth="1"/>
    <col min="10" max="13" width="15.7109375" style="0" customWidth="1"/>
  </cols>
  <sheetData>
    <row r="1" spans="4:7" s="152" customFormat="1" ht="15">
      <c r="D1" s="152">
        <v>2008</v>
      </c>
      <c r="E1" s="152">
        <v>2009</v>
      </c>
      <c r="F1" s="152">
        <v>2010</v>
      </c>
      <c r="G1" s="95" t="s">
        <v>117</v>
      </c>
    </row>
    <row r="2" ht="15">
      <c r="B2" s="77" t="s">
        <v>66</v>
      </c>
    </row>
    <row r="3" spans="2:7" ht="15">
      <c r="B3" s="83" t="s">
        <v>101</v>
      </c>
      <c r="C3" t="s">
        <v>12</v>
      </c>
      <c r="D3" s="10">
        <f>'plant data BF1'!D4</f>
        <v>614822.84</v>
      </c>
      <c r="E3" s="10">
        <f>'plant data BF1'!E4</f>
        <v>699803.52</v>
      </c>
      <c r="F3" s="10">
        <f>'plant data BF1'!F4</f>
        <v>673055.133</v>
      </c>
      <c r="G3" s="10">
        <f>'plant data BF1'!G4</f>
        <v>456552.26999999996</v>
      </c>
    </row>
    <row r="4" spans="2:7" ht="15.75" thickBot="1">
      <c r="B4" s="43" t="s">
        <v>102</v>
      </c>
      <c r="C4" t="s">
        <v>105</v>
      </c>
      <c r="D4" s="272">
        <f>'baseline emissions'!$G$15</f>
        <v>2.56</v>
      </c>
      <c r="E4" s="272">
        <f>D4</f>
        <v>2.56</v>
      </c>
      <c r="F4" s="272">
        <f>E4</f>
        <v>2.56</v>
      </c>
      <c r="G4" s="272">
        <f>F4</f>
        <v>2.56</v>
      </c>
    </row>
    <row r="5" spans="2:7" ht="15.75" thickBot="1">
      <c r="B5" s="154" t="s">
        <v>104</v>
      </c>
      <c r="C5" s="155" t="s">
        <v>106</v>
      </c>
      <c r="D5" s="156">
        <f>ROUND((D3*D4),0)</f>
        <v>1573946</v>
      </c>
      <c r="E5" s="156">
        <f>ROUND((E3*E4),0)</f>
        <v>1791497</v>
      </c>
      <c r="F5" s="156">
        <f>ROUND((F3*F4),0)</f>
        <v>1723021</v>
      </c>
      <c r="G5" s="156">
        <f>ROUND((G3*G4),0)</f>
        <v>1168774</v>
      </c>
    </row>
    <row r="6" spans="2:9" ht="15">
      <c r="B6" s="43"/>
      <c r="H6" s="43"/>
      <c r="I6" s="43"/>
    </row>
    <row r="7" spans="2:9" ht="15.75" thickBot="1">
      <c r="B7" s="43" t="s">
        <v>103</v>
      </c>
      <c r="C7" t="s">
        <v>105</v>
      </c>
      <c r="D7" s="272">
        <f>'project emissions'!D20</f>
        <v>2.3449972402477943</v>
      </c>
      <c r="E7" s="272">
        <f>'project emissions'!E20</f>
        <v>2.319369066171316</v>
      </c>
      <c r="F7" s="272">
        <f>'project emissions'!F20</f>
        <v>2.2201184816599104</v>
      </c>
      <c r="G7" s="272">
        <f>'project emissions'!G20</f>
        <v>2.2956949219991665</v>
      </c>
      <c r="H7" s="43"/>
      <c r="I7" s="43"/>
    </row>
    <row r="8" spans="2:7" ht="15.75" thickBot="1">
      <c r="B8" s="157" t="s">
        <v>107</v>
      </c>
      <c r="C8" s="155" t="s">
        <v>106</v>
      </c>
      <c r="D8" s="156">
        <f>ROUND((D3*D7),0)</f>
        <v>1441758</v>
      </c>
      <c r="E8" s="156">
        <f>ROUND((E3*E7),0)</f>
        <v>1623103</v>
      </c>
      <c r="F8" s="156">
        <f>ROUND((F3*F7),0)</f>
        <v>1494262</v>
      </c>
      <c r="G8" s="156">
        <f>ROUND((G3*G7),0)</f>
        <v>1048105</v>
      </c>
    </row>
    <row r="9" ht="15">
      <c r="B9" s="43"/>
    </row>
    <row r="10" ht="15.75" thickBot="1">
      <c r="B10" s="75" t="s">
        <v>81</v>
      </c>
    </row>
    <row r="11" spans="2:7" ht="15">
      <c r="B11" s="43" t="s">
        <v>32</v>
      </c>
      <c r="C11" t="s">
        <v>12</v>
      </c>
      <c r="D11" s="10">
        <f>'plant data OHF'!D4</f>
        <v>869493.9400000001</v>
      </c>
      <c r="E11" s="10">
        <f>'plant data OHF'!E4</f>
        <v>527622.893</v>
      </c>
      <c r="F11" s="10">
        <f>'plant data OHF'!F4</f>
        <v>528718.901</v>
      </c>
      <c r="G11" s="10">
        <f>'plant data OHF'!G4</f>
        <v>338120.711</v>
      </c>
    </row>
    <row r="12" spans="2:7" ht="15.75" thickBot="1">
      <c r="B12" s="43" t="s">
        <v>102</v>
      </c>
      <c r="C12" t="s">
        <v>105</v>
      </c>
      <c r="D12" s="272">
        <f>'baseline emissions'!G36</f>
        <v>1.746</v>
      </c>
      <c r="E12" s="272">
        <f>D12</f>
        <v>1.746</v>
      </c>
      <c r="F12" s="272">
        <f>E12</f>
        <v>1.746</v>
      </c>
      <c r="G12" s="272">
        <f>F12</f>
        <v>1.746</v>
      </c>
    </row>
    <row r="13" spans="2:7" ht="15.75" thickBot="1">
      <c r="B13" s="154" t="s">
        <v>104</v>
      </c>
      <c r="C13" s="155" t="s">
        <v>106</v>
      </c>
      <c r="D13" s="156">
        <f>ROUND((D11*D12),0)</f>
        <v>1518136</v>
      </c>
      <c r="E13" s="156">
        <f>ROUND((E11*E12),0)</f>
        <v>921230</v>
      </c>
      <c r="F13" s="156">
        <f>ROUND((F11*F12),0)</f>
        <v>923143</v>
      </c>
      <c r="G13" s="156">
        <f>ROUND((G11*G12),0)</f>
        <v>590359</v>
      </c>
    </row>
    <row r="14" ht="15">
      <c r="B14" s="43"/>
    </row>
    <row r="15" spans="2:7" ht="15.75" thickBot="1">
      <c r="B15" s="43" t="s">
        <v>103</v>
      </c>
      <c r="C15" t="s">
        <v>105</v>
      </c>
      <c r="D15" s="272">
        <f>'project emissions'!D35</f>
        <v>1.5448778694541636</v>
      </c>
      <c r="E15" s="272">
        <f>'project emissions'!E35</f>
        <v>1.4961844652707048</v>
      </c>
      <c r="F15" s="272">
        <f>'project emissions'!F35</f>
        <v>1.2554343771496626</v>
      </c>
      <c r="G15" s="272">
        <f>'project emissions'!G35</f>
        <v>1.2930638535946903</v>
      </c>
    </row>
    <row r="16" spans="2:7" ht="15.75" thickBot="1">
      <c r="B16" s="154" t="s">
        <v>107</v>
      </c>
      <c r="C16" s="155" t="s">
        <v>106</v>
      </c>
      <c r="D16" s="156">
        <f>ROUND((D11*D15),0)</f>
        <v>1343262</v>
      </c>
      <c r="E16" s="156">
        <f>ROUND((E11*E15),0)</f>
        <v>789421</v>
      </c>
      <c r="F16" s="156">
        <f>ROUND((F11*F15),0)</f>
        <v>663772</v>
      </c>
      <c r="G16" s="156">
        <f>ROUND((G11*G15),0)</f>
        <v>437212</v>
      </c>
    </row>
    <row r="17" ht="15.75" thickBot="1"/>
    <row r="18" spans="2:7" ht="15">
      <c r="B18" s="134" t="s">
        <v>108</v>
      </c>
      <c r="C18" s="135"/>
      <c r="D18" s="135">
        <v>2008</v>
      </c>
      <c r="E18" s="135">
        <v>2009</v>
      </c>
      <c r="F18" s="135">
        <v>2010</v>
      </c>
      <c r="G18" s="135" t="s">
        <v>117</v>
      </c>
    </row>
    <row r="19" spans="2:7" ht="15">
      <c r="B19" s="5" t="s">
        <v>29</v>
      </c>
      <c r="C19" s="6" t="s">
        <v>31</v>
      </c>
      <c r="D19" s="8">
        <f>D5-D8</f>
        <v>132188</v>
      </c>
      <c r="E19" s="8">
        <f>E5-E8</f>
        <v>168394</v>
      </c>
      <c r="F19" s="8">
        <f>F5-F8</f>
        <v>228759</v>
      </c>
      <c r="G19" s="8">
        <f>G5-G8</f>
        <v>120669</v>
      </c>
    </row>
    <row r="20" spans="2:7" ht="15.75" thickBot="1">
      <c r="B20" s="17" t="s">
        <v>42</v>
      </c>
      <c r="C20" s="6" t="s">
        <v>31</v>
      </c>
      <c r="D20" s="90">
        <f>D13-D16</f>
        <v>174874</v>
      </c>
      <c r="E20" s="90">
        <f>E13-E16</f>
        <v>131809</v>
      </c>
      <c r="F20" s="90">
        <f>F13-F16</f>
        <v>259371</v>
      </c>
      <c r="G20" s="90">
        <f>G13-G16</f>
        <v>153147</v>
      </c>
    </row>
    <row r="21" spans="2:8" ht="15.75" thickBot="1">
      <c r="B21" s="158" t="s">
        <v>30</v>
      </c>
      <c r="C21" s="159" t="s">
        <v>31</v>
      </c>
      <c r="D21" s="160">
        <f>ROUND((SUM(D19:D20)),0)</f>
        <v>307062</v>
      </c>
      <c r="E21" s="160">
        <f>ROUND((SUM(E19:E20)),0)</f>
        <v>300203</v>
      </c>
      <c r="F21" s="160">
        <f>ROUND((SUM(F19:F20)),0)</f>
        <v>488130</v>
      </c>
      <c r="G21" s="160">
        <f>ROUND((SUM(G19:G20)),0)</f>
        <v>273816</v>
      </c>
      <c r="H21" s="10"/>
    </row>
    <row r="24" spans="1:4" ht="15">
      <c r="A24" s="43"/>
      <c r="B24" s="43"/>
      <c r="C24" s="43"/>
      <c r="D24" s="43"/>
    </row>
    <row r="25" spans="1:4" ht="15">
      <c r="A25" s="43"/>
      <c r="B25" s="43"/>
      <c r="C25" s="42"/>
      <c r="D25" s="43"/>
    </row>
    <row r="26" spans="1:4" ht="15">
      <c r="A26" s="43"/>
      <c r="B26" s="43"/>
      <c r="C26" s="42"/>
      <c r="D26" s="43"/>
    </row>
    <row r="27" spans="1:4" ht="15">
      <c r="A27" s="43"/>
      <c r="B27" s="43"/>
      <c r="C27" s="42"/>
      <c r="D27" s="43"/>
    </row>
    <row r="28" spans="1:4" ht="15">
      <c r="A28" s="43"/>
      <c r="B28" s="43"/>
      <c r="C28" s="42"/>
      <c r="D28" s="43"/>
    </row>
    <row r="29" spans="1:4" ht="15">
      <c r="A29" s="43"/>
      <c r="B29" s="43"/>
      <c r="C29" s="42"/>
      <c r="D29" s="43"/>
    </row>
    <row r="30" spans="1:4" ht="15">
      <c r="A30" s="43"/>
      <c r="B30" s="43"/>
      <c r="C30" s="44"/>
      <c r="D30" s="43"/>
    </row>
    <row r="31" spans="1:4" ht="15">
      <c r="A31" s="43"/>
      <c r="B31" s="43"/>
      <c r="C31" s="43"/>
      <c r="D31" s="43"/>
    </row>
    <row r="32" spans="1:4" ht="15">
      <c r="A32" s="43"/>
      <c r="B32" s="43"/>
      <c r="C32" s="43"/>
      <c r="D32" s="43"/>
    </row>
    <row r="33" spans="1:4" ht="15">
      <c r="A33" s="43"/>
      <c r="B33" s="43"/>
      <c r="C33" s="43"/>
      <c r="D33" s="43"/>
    </row>
    <row r="34" spans="1:4" ht="15">
      <c r="A34" s="43"/>
      <c r="B34" s="43"/>
      <c r="C34" s="43"/>
      <c r="D34" s="43"/>
    </row>
    <row r="35" spans="1:4" ht="15">
      <c r="A35" s="43"/>
      <c r="B35" s="45"/>
      <c r="C35" s="44"/>
      <c r="D35" s="43"/>
    </row>
    <row r="36" spans="1:4" ht="15">
      <c r="A36" s="43"/>
      <c r="B36" s="45"/>
      <c r="C36" s="44"/>
      <c r="D36" s="43"/>
    </row>
    <row r="37" spans="1:4" ht="15">
      <c r="A37" s="43"/>
      <c r="B37" s="45"/>
      <c r="C37" s="44"/>
      <c r="D37" s="43"/>
    </row>
    <row r="38" spans="1:4" ht="15">
      <c r="A38" s="43"/>
      <c r="B38" s="45"/>
      <c r="C38" s="44"/>
      <c r="D38" s="43"/>
    </row>
    <row r="39" spans="1:4" ht="15">
      <c r="A39" s="43"/>
      <c r="B39" s="45"/>
      <c r="C39" s="44"/>
      <c r="D39" s="43"/>
    </row>
    <row r="40" spans="1:4" ht="15">
      <c r="A40" s="43"/>
      <c r="B40" s="45"/>
      <c r="C40" s="44"/>
      <c r="D40" s="43"/>
    </row>
    <row r="41" spans="1:4" ht="15">
      <c r="A41" s="43"/>
      <c r="B41" s="45"/>
      <c r="C41" s="44"/>
      <c r="D41" s="43"/>
    </row>
    <row r="42" spans="1:4" ht="15">
      <c r="A42" s="43"/>
      <c r="B42" s="45"/>
      <c r="C42" s="44"/>
      <c r="D42" s="43"/>
    </row>
    <row r="43" spans="1:4" ht="15">
      <c r="A43" s="43"/>
      <c r="B43" s="45"/>
      <c r="C43" s="44"/>
      <c r="D43" s="43"/>
    </row>
    <row r="44" spans="1:4" ht="15">
      <c r="A44" s="43"/>
      <c r="B44" s="45"/>
      <c r="C44" s="44"/>
      <c r="D44" s="43"/>
    </row>
    <row r="45" spans="1:4" ht="15">
      <c r="A45" s="43"/>
      <c r="B45" s="43"/>
      <c r="C45" s="44"/>
      <c r="D45" s="43"/>
    </row>
    <row r="46" spans="1:4" ht="15">
      <c r="A46" s="43"/>
      <c r="B46" s="43"/>
      <c r="C46" s="43"/>
      <c r="D46" s="43"/>
    </row>
    <row r="47" spans="1:4" ht="15">
      <c r="A47" s="43"/>
      <c r="B47" s="43"/>
      <c r="C47" s="44"/>
      <c r="D47" s="43"/>
    </row>
    <row r="48" spans="1:4" ht="15">
      <c r="A48" s="43"/>
      <c r="B48" s="43"/>
      <c r="C48" s="43"/>
      <c r="D48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85" zoomScalePageLayoutView="0" workbookViewId="0" topLeftCell="A7">
      <selection activeCell="B2" sqref="B2:B6"/>
    </sheetView>
  </sheetViews>
  <sheetFormatPr defaultColWidth="9.140625" defaultRowHeight="15"/>
  <cols>
    <col min="1" max="1" width="28.7109375" style="0" customWidth="1"/>
    <col min="2" max="2" width="19.421875" style="0" customWidth="1"/>
    <col min="4" max="4" width="9.8515625" style="0" bestFit="1" customWidth="1"/>
  </cols>
  <sheetData>
    <row r="1" spans="1:2" ht="17.25">
      <c r="A1" s="163" t="s">
        <v>107</v>
      </c>
      <c r="B1" s="164" t="s">
        <v>109</v>
      </c>
    </row>
    <row r="2" spans="1:2" ht="15">
      <c r="A2" s="165">
        <v>2008</v>
      </c>
      <c r="B2" s="166">
        <f>'emission reductions'!D8+'emission reductions'!D16</f>
        <v>2785020</v>
      </c>
    </row>
    <row r="3" spans="1:2" ht="15">
      <c r="A3" s="165">
        <v>2009</v>
      </c>
      <c r="B3" s="166">
        <f>'emission reductions'!E8+'emission reductions'!E16</f>
        <v>2412524</v>
      </c>
    </row>
    <row r="4" spans="1:2" ht="15">
      <c r="A4" s="165">
        <v>2010</v>
      </c>
      <c r="B4" s="166">
        <f>'emission reductions'!F8+'emission reductions'!F16</f>
        <v>2158034</v>
      </c>
    </row>
    <row r="5" spans="1:2" ht="15">
      <c r="A5" s="167" t="s">
        <v>117</v>
      </c>
      <c r="B5" s="166">
        <f>'emission reductions'!G8+'emission reductions'!G16</f>
        <v>1485317</v>
      </c>
    </row>
    <row r="6" spans="1:2" ht="15.75" thickBot="1">
      <c r="A6" s="168" t="s">
        <v>110</v>
      </c>
      <c r="B6" s="169">
        <f>SUM(B2:B5)</f>
        <v>8840895</v>
      </c>
    </row>
    <row r="7" spans="1:2" ht="15">
      <c r="A7" s="43"/>
      <c r="B7" s="43"/>
    </row>
    <row r="8" spans="1:2" ht="15.75" thickBot="1">
      <c r="A8" s="43"/>
      <c r="B8" s="43"/>
    </row>
    <row r="9" spans="1:2" ht="17.25">
      <c r="A9" s="163" t="s">
        <v>104</v>
      </c>
      <c r="B9" s="164" t="s">
        <v>109</v>
      </c>
    </row>
    <row r="10" spans="1:2" ht="15">
      <c r="A10" s="165">
        <v>2008</v>
      </c>
      <c r="B10" s="170">
        <f>'emission reductions'!D5+'emission reductions'!D13</f>
        <v>3092082</v>
      </c>
    </row>
    <row r="11" spans="1:2" ht="15">
      <c r="A11" s="165">
        <v>2009</v>
      </c>
      <c r="B11" s="170">
        <f>'emission reductions'!E5+'emission reductions'!E13</f>
        <v>2712727</v>
      </c>
    </row>
    <row r="12" spans="1:4" ht="15">
      <c r="A12" s="165">
        <v>2010</v>
      </c>
      <c r="B12" s="170">
        <f>'emission reductions'!F5+'emission reductions'!F13</f>
        <v>2646164</v>
      </c>
      <c r="D12" s="10"/>
    </row>
    <row r="13" spans="1:2" ht="15">
      <c r="A13" s="167" t="s">
        <v>117</v>
      </c>
      <c r="B13" s="170">
        <f>'emission reductions'!G5+'emission reductions'!G13</f>
        <v>1759133</v>
      </c>
    </row>
    <row r="14" spans="1:2" ht="15.75" thickBot="1">
      <c r="A14" s="168" t="s">
        <v>110</v>
      </c>
      <c r="B14" s="171">
        <f>SUM(B10:B13)</f>
        <v>10210106</v>
      </c>
    </row>
    <row r="15" spans="1:2" ht="15">
      <c r="A15" s="43"/>
      <c r="B15" s="43"/>
    </row>
    <row r="16" spans="1:2" ht="15.75" thickBot="1">
      <c r="A16" s="43"/>
      <c r="B16" s="43"/>
    </row>
    <row r="17" spans="1:2" ht="17.25">
      <c r="A17" s="163" t="s">
        <v>111</v>
      </c>
      <c r="B17" s="164" t="s">
        <v>109</v>
      </c>
    </row>
    <row r="18" spans="1:2" ht="15">
      <c r="A18" s="165">
        <v>2008</v>
      </c>
      <c r="B18" s="166">
        <f>'emission reductions'!D21</f>
        <v>307062</v>
      </c>
    </row>
    <row r="19" spans="1:2" ht="15">
      <c r="A19" s="165">
        <v>2009</v>
      </c>
      <c r="B19" s="166">
        <f>'emission reductions'!E21</f>
        <v>300203</v>
      </c>
    </row>
    <row r="20" spans="1:2" ht="15">
      <c r="A20" s="165">
        <v>2010</v>
      </c>
      <c r="B20" s="166">
        <f>'emission reductions'!F21</f>
        <v>488130</v>
      </c>
    </row>
    <row r="21" spans="1:2" ht="15">
      <c r="A21" s="167" t="s">
        <v>117</v>
      </c>
      <c r="B21" s="166">
        <f>'emission reductions'!G21</f>
        <v>273816</v>
      </c>
    </row>
    <row r="22" spans="1:4" ht="15.75" thickBot="1">
      <c r="A22" s="168" t="s">
        <v>110</v>
      </c>
      <c r="B22" s="169">
        <f>SUM(B18:B21)</f>
        <v>1369211</v>
      </c>
      <c r="D22" s="10"/>
    </row>
    <row r="23" ht="15">
      <c r="D23" s="10"/>
    </row>
    <row r="24" ht="15">
      <c r="D24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Kustovskiy</cp:lastModifiedBy>
  <dcterms:created xsi:type="dcterms:W3CDTF">2009-10-06T10:27:38Z</dcterms:created>
  <dcterms:modified xsi:type="dcterms:W3CDTF">2012-02-17T08:04:28Z</dcterms:modified>
  <cp:category/>
  <cp:version/>
  <cp:contentType/>
  <cp:contentStatus/>
</cp:coreProperties>
</file>