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345" tabRatio="740" activeTab="0"/>
  </bookViews>
  <sheets>
    <sheet name="Reduction" sheetId="1" r:id="rId1"/>
  </sheets>
  <definedNames/>
  <calcPr fullCalcOnLoad="1" fullPrecision="0"/>
</workbook>
</file>

<file path=xl/sharedStrings.xml><?xml version="1.0" encoding="utf-8"?>
<sst xmlns="http://schemas.openxmlformats.org/spreadsheetml/2006/main" count="63" uniqueCount="19">
  <si>
    <t>Total</t>
  </si>
  <si>
    <t>100 W</t>
  </si>
  <si>
    <t>150 W</t>
  </si>
  <si>
    <t>Electricity Consumption Basescenario</t>
  </si>
  <si>
    <t>Days</t>
  </si>
  <si>
    <t>Hours</t>
  </si>
  <si>
    <t>GHG Emissions Basescenario</t>
  </si>
  <si>
    <t>Electricity Consumption Project</t>
  </si>
  <si>
    <t>GHG Emissions Project</t>
  </si>
  <si>
    <t>100W</t>
  </si>
  <si>
    <t>150W</t>
  </si>
  <si>
    <t>100W+150W</t>
  </si>
  <si>
    <t>Operation</t>
  </si>
  <si>
    <t>Electricity Consumption Basescenario (kWt-h)</t>
  </si>
  <si>
    <t>GHG Emission Reduction (tonnes)</t>
  </si>
  <si>
    <t>CEF for Ukraine</t>
  </si>
  <si>
    <t>Slavyansk</t>
  </si>
  <si>
    <t>Slovyansk</t>
  </si>
  <si>
    <t>Fraction of CFLs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</si>
</sst>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0_);_(* \(#,##0.00\);_(* &quot;-&quot;??_);_(@_)"/>
    <numFmt numFmtId="181" formatCode="_(* #,##0_);_(* \(#,##0\);_(* &quot;-&quot;??_);_(@_)"/>
    <numFmt numFmtId="182" formatCode="0.000"/>
    <numFmt numFmtId="183" formatCode="0.0%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4" borderId="0" xfId="0" applyFill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 vertical="center"/>
    </xf>
    <xf numFmtId="0" fontId="0" fillId="4" borderId="10" xfId="0" applyFill="1" applyBorder="1" applyAlignment="1">
      <alignment/>
    </xf>
    <xf numFmtId="0" fontId="0" fillId="4" borderId="0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5" fillId="4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12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 vertical="center"/>
    </xf>
    <xf numFmtId="0" fontId="0" fillId="32" borderId="10" xfId="0" applyFill="1" applyBorder="1" applyAlignment="1">
      <alignment/>
    </xf>
    <xf numFmtId="0" fontId="0" fillId="32" borderId="0" xfId="0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0" fillId="32" borderId="17" xfId="0" applyFill="1" applyBorder="1" applyAlignment="1">
      <alignment/>
    </xf>
    <xf numFmtId="0" fontId="5" fillId="32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4" xfId="0" applyFill="1" applyBorder="1" applyAlignment="1">
      <alignment/>
    </xf>
    <xf numFmtId="0" fontId="0" fillId="34" borderId="18" xfId="0" applyFill="1" applyBorder="1" applyAlignment="1">
      <alignment vertical="center"/>
    </xf>
    <xf numFmtId="0" fontId="5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4" borderId="0" xfId="0" applyNumberFormat="1" applyFill="1" applyBorder="1" applyAlignment="1">
      <alignment/>
    </xf>
    <xf numFmtId="184" fontId="0" fillId="32" borderId="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14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34" borderId="0" xfId="0" applyNumberFormat="1" applyFill="1" applyAlignment="1">
      <alignment/>
    </xf>
    <xf numFmtId="1" fontId="0" fillId="34" borderId="0" xfId="0" applyNumberFormat="1" applyFill="1" applyBorder="1" applyAlignment="1">
      <alignment/>
    </xf>
    <xf numFmtId="1" fontId="0" fillId="34" borderId="17" xfId="0" applyNumberFormat="1" applyFill="1" applyBorder="1" applyAlignment="1">
      <alignment/>
    </xf>
    <xf numFmtId="1" fontId="0" fillId="34" borderId="19" xfId="0" applyNumberFormat="1" applyFill="1" applyBorder="1" applyAlignment="1">
      <alignment/>
    </xf>
    <xf numFmtId="1" fontId="0" fillId="34" borderId="20" xfId="0" applyNumberFormat="1" applyFill="1" applyBorder="1" applyAlignment="1">
      <alignment/>
    </xf>
    <xf numFmtId="0" fontId="0" fillId="4" borderId="21" xfId="0" applyFill="1" applyBorder="1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2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26" xfId="0" applyFill="1" applyBorder="1" applyAlignment="1">
      <alignment vertical="center"/>
    </xf>
    <xf numFmtId="0" fontId="0" fillId="32" borderId="30" xfId="0" applyFill="1" applyBorder="1" applyAlignment="1">
      <alignment/>
    </xf>
    <xf numFmtId="0" fontId="0" fillId="32" borderId="31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22" xfId="0" applyFill="1" applyBorder="1" applyAlignment="1">
      <alignment vertical="center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32" xfId="0" applyFill="1" applyBorder="1" applyAlignment="1">
      <alignment vertical="center"/>
    </xf>
    <xf numFmtId="0" fontId="0" fillId="32" borderId="33" xfId="0" applyFill="1" applyBorder="1" applyAlignment="1">
      <alignment/>
    </xf>
    <xf numFmtId="0" fontId="0" fillId="32" borderId="23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1" fontId="0" fillId="34" borderId="23" xfId="0" applyNumberFormat="1" applyFill="1" applyBorder="1" applyAlignment="1">
      <alignment/>
    </xf>
    <xf numFmtId="1" fontId="0" fillId="34" borderId="24" xfId="0" applyNumberFormat="1" applyFill="1" applyBorder="1" applyAlignment="1">
      <alignment/>
    </xf>
    <xf numFmtId="0" fontId="0" fillId="34" borderId="24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56"/>
  <sheetViews>
    <sheetView tabSelected="1" zoomScale="80" zoomScaleNormal="80" zoomScalePageLayoutView="0" workbookViewId="0" topLeftCell="V4">
      <selection activeCell="AK38" sqref="AK38"/>
    </sheetView>
  </sheetViews>
  <sheetFormatPr defaultColWidth="9.140625" defaultRowHeight="12.75"/>
  <cols>
    <col min="1" max="1" width="13.57421875" style="0" customWidth="1"/>
    <col min="3" max="3" width="9.00390625" style="0" customWidth="1"/>
    <col min="12" max="12" width="9.57421875" style="0" bestFit="1" customWidth="1"/>
    <col min="16" max="16" width="13.57421875" style="0" customWidth="1"/>
    <col min="33" max="43" width="9.140625" style="41" customWidth="1"/>
  </cols>
  <sheetData>
    <row r="2" spans="1:29" ht="20.25" customHeight="1">
      <c r="A2" s="3"/>
      <c r="B2" s="3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49"/>
      <c r="N2" s="49"/>
      <c r="O2" s="6"/>
      <c r="P2" s="3"/>
      <c r="Q2" s="3"/>
      <c r="R2" s="3" t="s">
        <v>2</v>
      </c>
      <c r="S2" s="3" t="s">
        <v>0</v>
      </c>
      <c r="Z2" s="6"/>
      <c r="AA2" s="6"/>
      <c r="AB2" s="49"/>
      <c r="AC2" s="49"/>
    </row>
    <row r="3" spans="1:29" ht="12.75">
      <c r="A3" s="2" t="s">
        <v>16</v>
      </c>
      <c r="B3" s="3">
        <v>6473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6"/>
      <c r="P3" s="2" t="s">
        <v>16</v>
      </c>
      <c r="Q3" s="3"/>
      <c r="R3" s="3">
        <v>293</v>
      </c>
      <c r="S3" s="3">
        <f>R3+B3</f>
        <v>6766</v>
      </c>
      <c r="Z3" s="6"/>
      <c r="AA3" s="7"/>
      <c r="AB3" s="7"/>
      <c r="AC3" s="7"/>
    </row>
    <row r="4" spans="3:43" ht="12.7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S4" s="5"/>
      <c r="AF4" s="27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</row>
    <row r="5" spans="1:43" ht="22.5">
      <c r="A5" s="17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P5" s="26" t="s">
        <v>10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F5" s="34" t="s">
        <v>11</v>
      </c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</row>
    <row r="6" spans="1:43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F6" s="27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</row>
    <row r="7" spans="1:43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"/>
      <c r="AB7" s="6"/>
      <c r="AD7" s="6"/>
      <c r="AE7" s="6"/>
      <c r="AF7" s="28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</row>
    <row r="8" spans="1:43" ht="15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"/>
      <c r="AB8" s="6"/>
      <c r="AD8" s="6"/>
      <c r="AE8" s="6"/>
      <c r="AF8" s="29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</row>
    <row r="9" spans="1:43" ht="13.5" thickBot="1">
      <c r="A9" s="15" t="s">
        <v>12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8"/>
      <c r="P9" s="23" t="s">
        <v>12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6"/>
      <c r="AD9" s="6"/>
      <c r="AE9" s="6"/>
      <c r="AF9" s="29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</row>
    <row r="10" spans="1:43" ht="12.75">
      <c r="A10" s="16" t="s">
        <v>4</v>
      </c>
      <c r="B10" s="9">
        <f>365-31-7</f>
        <v>327</v>
      </c>
      <c r="C10" s="9">
        <v>365</v>
      </c>
      <c r="D10" s="9">
        <v>365</v>
      </c>
      <c r="E10" s="9">
        <v>365</v>
      </c>
      <c r="F10" s="9">
        <v>365</v>
      </c>
      <c r="G10" s="9">
        <v>365</v>
      </c>
      <c r="H10" s="9">
        <v>365</v>
      </c>
      <c r="I10" s="9">
        <v>365</v>
      </c>
      <c r="J10" s="9">
        <v>365</v>
      </c>
      <c r="K10" s="10">
        <v>365</v>
      </c>
      <c r="L10" s="8"/>
      <c r="N10" s="35"/>
      <c r="P10" s="24" t="s">
        <v>4</v>
      </c>
      <c r="Q10" s="19">
        <f>365-31-7</f>
        <v>327</v>
      </c>
      <c r="R10" s="19">
        <v>365</v>
      </c>
      <c r="S10" s="19">
        <v>365</v>
      </c>
      <c r="T10" s="19">
        <v>365</v>
      </c>
      <c r="U10" s="19">
        <v>365</v>
      </c>
      <c r="V10" s="19">
        <v>365</v>
      </c>
      <c r="W10" s="19">
        <v>365</v>
      </c>
      <c r="X10" s="19">
        <v>365</v>
      </c>
      <c r="Y10" s="19">
        <v>365</v>
      </c>
      <c r="Z10" s="65">
        <v>365</v>
      </c>
      <c r="AA10" s="1"/>
      <c r="AB10" s="6"/>
      <c r="AD10" s="6"/>
      <c r="AE10" s="6"/>
      <c r="AF10" s="29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</row>
    <row r="11" spans="1:43" ht="12.75">
      <c r="A11" s="13" t="s">
        <v>5</v>
      </c>
      <c r="B11" s="14">
        <v>7.21</v>
      </c>
      <c r="C11" s="14">
        <v>7.21</v>
      </c>
      <c r="D11" s="14">
        <v>7.21</v>
      </c>
      <c r="E11" s="14">
        <v>7.21</v>
      </c>
      <c r="F11" s="14">
        <v>7.21</v>
      </c>
      <c r="G11" s="14">
        <v>7.21</v>
      </c>
      <c r="H11" s="14">
        <v>7.21</v>
      </c>
      <c r="I11" s="14">
        <v>7.21</v>
      </c>
      <c r="J11" s="14">
        <v>7.21</v>
      </c>
      <c r="K11" s="12">
        <v>7.21</v>
      </c>
      <c r="L11" s="8"/>
      <c r="N11" s="35"/>
      <c r="P11" s="21" t="s">
        <v>5</v>
      </c>
      <c r="Q11" s="22">
        <v>7.21</v>
      </c>
      <c r="R11" s="22">
        <v>7.21</v>
      </c>
      <c r="S11" s="22">
        <v>7.21</v>
      </c>
      <c r="T11" s="22">
        <v>7.21</v>
      </c>
      <c r="U11" s="22">
        <v>7.21</v>
      </c>
      <c r="V11" s="22">
        <v>7.21</v>
      </c>
      <c r="W11" s="22">
        <v>7.21</v>
      </c>
      <c r="X11" s="22">
        <v>7.21</v>
      </c>
      <c r="Y11" s="22">
        <v>7.21</v>
      </c>
      <c r="Z11" s="20">
        <v>7.21</v>
      </c>
      <c r="AA11" s="1"/>
      <c r="AB11" s="6"/>
      <c r="AD11" s="6"/>
      <c r="AE11" s="6"/>
      <c r="AF11" s="29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</row>
    <row r="12" spans="1:43" ht="13.5" thickBot="1">
      <c r="A12" s="50" t="s">
        <v>18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2">
        <v>0</v>
      </c>
      <c r="L12" s="8"/>
      <c r="N12" s="36"/>
      <c r="P12" s="66" t="s">
        <v>18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71">
        <v>0</v>
      </c>
      <c r="W12" s="67">
        <v>0</v>
      </c>
      <c r="X12" s="67">
        <v>0</v>
      </c>
      <c r="Y12" s="67">
        <v>0</v>
      </c>
      <c r="Z12" s="68">
        <v>0</v>
      </c>
      <c r="AA12" s="1"/>
      <c r="AB12" s="6"/>
      <c r="AD12" s="6"/>
      <c r="AE12" s="6"/>
      <c r="AF12" s="29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</row>
    <row r="13" spans="1:43" ht="12.75">
      <c r="A13" s="1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8"/>
      <c r="N13" s="35"/>
      <c r="P13" s="2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6"/>
      <c r="AD13" s="6"/>
      <c r="AE13" s="6"/>
      <c r="AF13" s="29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</row>
    <row r="14" spans="1:43" ht="13.5" thickBot="1">
      <c r="A14" s="15"/>
      <c r="B14" s="11"/>
      <c r="C14" s="11"/>
      <c r="D14" s="11"/>
      <c r="E14" s="37"/>
      <c r="F14" s="37"/>
      <c r="G14" s="37"/>
      <c r="H14" s="37"/>
      <c r="I14" s="37"/>
      <c r="J14" s="37"/>
      <c r="K14" s="37"/>
      <c r="L14" s="8"/>
      <c r="N14" s="36"/>
      <c r="P14" s="23"/>
      <c r="Q14" s="1"/>
      <c r="R14" s="1"/>
      <c r="S14" s="38"/>
      <c r="T14" s="38"/>
      <c r="U14" s="38"/>
      <c r="V14" s="38"/>
      <c r="W14" s="38"/>
      <c r="X14" s="38"/>
      <c r="Y14" s="38"/>
      <c r="Z14" s="38"/>
      <c r="AA14" s="1"/>
      <c r="AB14" s="6"/>
      <c r="AD14" s="6"/>
      <c r="AE14" s="6"/>
      <c r="AF14" s="29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</row>
    <row r="15" spans="1:43" ht="12.75">
      <c r="A15" s="16"/>
      <c r="B15" s="9">
        <v>2011</v>
      </c>
      <c r="C15" s="9">
        <v>2012</v>
      </c>
      <c r="D15" s="9">
        <v>2013</v>
      </c>
      <c r="E15" s="9">
        <v>2014</v>
      </c>
      <c r="F15" s="9">
        <v>2015</v>
      </c>
      <c r="G15" s="9">
        <v>2016</v>
      </c>
      <c r="H15" s="9">
        <v>2017</v>
      </c>
      <c r="I15" s="9">
        <v>2018</v>
      </c>
      <c r="J15" s="9">
        <v>2019</v>
      </c>
      <c r="K15" s="10">
        <v>2020</v>
      </c>
      <c r="L15" s="8"/>
      <c r="N15" s="36"/>
      <c r="P15" s="24"/>
      <c r="Q15" s="19">
        <v>2011</v>
      </c>
      <c r="R15" s="19">
        <v>2012</v>
      </c>
      <c r="S15" s="19">
        <v>2013</v>
      </c>
      <c r="T15" s="19">
        <v>2014</v>
      </c>
      <c r="U15" s="19">
        <v>2015</v>
      </c>
      <c r="V15" s="19">
        <v>2016</v>
      </c>
      <c r="W15" s="19">
        <v>2017</v>
      </c>
      <c r="X15" s="19">
        <v>2018</v>
      </c>
      <c r="Y15" s="19">
        <v>2019</v>
      </c>
      <c r="Z15" s="65">
        <v>2020</v>
      </c>
      <c r="AA15" s="1"/>
      <c r="AB15" s="6"/>
      <c r="AD15" s="6"/>
      <c r="AE15" s="6"/>
      <c r="AF15" s="29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</row>
    <row r="16" spans="1:43" ht="13.5" thickBot="1">
      <c r="A16" s="53" t="s">
        <v>15</v>
      </c>
      <c r="B16" s="51">
        <v>1.227</v>
      </c>
      <c r="C16" s="51">
        <v>1.227</v>
      </c>
      <c r="D16" s="51">
        <v>1.227</v>
      </c>
      <c r="E16" s="51">
        <v>1.227</v>
      </c>
      <c r="F16" s="51">
        <v>1.227</v>
      </c>
      <c r="G16" s="51">
        <v>1.227</v>
      </c>
      <c r="H16" s="51">
        <v>1.227</v>
      </c>
      <c r="I16" s="51">
        <v>1.227</v>
      </c>
      <c r="J16" s="51">
        <v>1.227</v>
      </c>
      <c r="K16" s="52">
        <v>1.227</v>
      </c>
      <c r="L16" s="8"/>
      <c r="N16" s="36"/>
      <c r="P16" s="66" t="s">
        <v>15</v>
      </c>
      <c r="Q16" s="67">
        <v>1.227</v>
      </c>
      <c r="R16" s="67">
        <v>1.227</v>
      </c>
      <c r="S16" s="67">
        <v>1.227</v>
      </c>
      <c r="T16" s="67">
        <v>1.227</v>
      </c>
      <c r="U16" s="67">
        <v>1.227</v>
      </c>
      <c r="V16" s="67">
        <v>1.227</v>
      </c>
      <c r="W16" s="67">
        <v>1.227</v>
      </c>
      <c r="X16" s="67">
        <v>1.227</v>
      </c>
      <c r="Y16" s="67">
        <v>1.227</v>
      </c>
      <c r="Z16" s="68">
        <v>1.227</v>
      </c>
      <c r="AA16" s="1"/>
      <c r="AB16" s="6"/>
      <c r="AD16" s="6"/>
      <c r="AE16" s="6"/>
      <c r="AF16" s="29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</row>
    <row r="17" spans="1:43" ht="13.5" thickBot="1">
      <c r="A17" s="1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N17" s="36"/>
      <c r="P17" s="23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F17" s="29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</row>
    <row r="18" spans="1:43" ht="13.5" thickBot="1">
      <c r="A18" s="16" t="s">
        <v>13</v>
      </c>
      <c r="B18" s="9"/>
      <c r="C18" s="9"/>
      <c r="D18" s="10"/>
      <c r="E18" s="8"/>
      <c r="F18" s="8"/>
      <c r="G18" s="8"/>
      <c r="H18" s="8"/>
      <c r="I18" s="8"/>
      <c r="J18" s="8"/>
      <c r="K18" s="8"/>
      <c r="L18" s="8"/>
      <c r="N18" s="36"/>
      <c r="P18" s="61" t="s">
        <v>3</v>
      </c>
      <c r="Q18" s="62"/>
      <c r="R18" s="63"/>
      <c r="S18" s="70"/>
      <c r="T18" s="18"/>
      <c r="U18" s="18"/>
      <c r="V18" s="18"/>
      <c r="W18" s="18"/>
      <c r="X18" s="18"/>
      <c r="Y18" s="18"/>
      <c r="Z18" s="18"/>
      <c r="AA18" s="18"/>
      <c r="AF18" s="30" t="s">
        <v>3</v>
      </c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5"/>
    </row>
    <row r="19" spans="1:43" ht="12.75">
      <c r="A19" s="13"/>
      <c r="B19" s="9">
        <v>2011</v>
      </c>
      <c r="C19" s="9">
        <v>2012</v>
      </c>
      <c r="D19" s="10">
        <v>2013</v>
      </c>
      <c r="E19" s="54">
        <v>2014</v>
      </c>
      <c r="F19" s="47">
        <v>2015</v>
      </c>
      <c r="G19" s="47">
        <v>2016</v>
      </c>
      <c r="H19" s="47">
        <v>2017</v>
      </c>
      <c r="I19" s="47">
        <v>2018</v>
      </c>
      <c r="J19" s="47">
        <v>2019</v>
      </c>
      <c r="K19" s="47">
        <v>2020</v>
      </c>
      <c r="L19" s="10" t="s">
        <v>0</v>
      </c>
      <c r="N19" s="36"/>
      <c r="P19" s="24"/>
      <c r="Q19" s="19">
        <v>2011</v>
      </c>
      <c r="R19" s="19">
        <v>2012</v>
      </c>
      <c r="S19" s="19">
        <v>2013</v>
      </c>
      <c r="T19" s="64">
        <v>2014</v>
      </c>
      <c r="U19" s="64">
        <v>2015</v>
      </c>
      <c r="V19" s="64">
        <v>2016</v>
      </c>
      <c r="W19" s="64">
        <v>2017</v>
      </c>
      <c r="X19" s="64">
        <v>2018</v>
      </c>
      <c r="Y19" s="64">
        <v>2019</v>
      </c>
      <c r="Z19" s="64">
        <v>2020</v>
      </c>
      <c r="AA19" s="65" t="s">
        <v>0</v>
      </c>
      <c r="AF19" s="31"/>
      <c r="AG19" s="39">
        <v>2011</v>
      </c>
      <c r="AH19" s="39">
        <v>2012</v>
      </c>
      <c r="AI19" s="39">
        <v>2013</v>
      </c>
      <c r="AJ19" s="39">
        <v>2014</v>
      </c>
      <c r="AK19" s="46">
        <v>2015</v>
      </c>
      <c r="AL19" s="46">
        <v>2016</v>
      </c>
      <c r="AM19" s="46">
        <v>2017</v>
      </c>
      <c r="AN19" s="46">
        <v>2018</v>
      </c>
      <c r="AO19" s="46">
        <v>2019</v>
      </c>
      <c r="AP19" s="46">
        <v>2020</v>
      </c>
      <c r="AQ19" s="40" t="s">
        <v>0</v>
      </c>
    </row>
    <row r="20" spans="1:46" ht="13.5" thickBot="1">
      <c r="A20" s="53" t="s">
        <v>17</v>
      </c>
      <c r="B20" s="51">
        <f>B$11*B$10*($B3*0.1)</f>
        <v>1526119.791</v>
      </c>
      <c r="C20" s="51">
        <f>C$11*C$10*($B3*0.1)</f>
        <v>1703467.045</v>
      </c>
      <c r="D20" s="52">
        <f>D$11*D$10*($B3*0.1)</f>
        <v>1703467.045</v>
      </c>
      <c r="E20" s="55">
        <f>E$11*E$10*($B3*0.1)</f>
        <v>1703467.045</v>
      </c>
      <c r="F20" s="51">
        <f>F$11*F$10*($B3*0.1)</f>
        <v>1703467.045</v>
      </c>
      <c r="G20" s="51">
        <f>G$11*G$10*($B3*0.1)</f>
        <v>1703467.045</v>
      </c>
      <c r="H20" s="51">
        <f>H$11*H$10*($B3*0.1)</f>
        <v>1703467.045</v>
      </c>
      <c r="I20" s="51">
        <f>I$11*I$10*($B3*0.1)</f>
        <v>1703467.045</v>
      </c>
      <c r="J20" s="51">
        <f>J$11*J$10*($B3*0.1)</f>
        <v>1703467.045</v>
      </c>
      <c r="K20" s="51">
        <f>K$11*K$10*($B3*0.1)</f>
        <v>1703467.045</v>
      </c>
      <c r="L20" s="52">
        <f>SUM(B20:K20)</f>
        <v>16857323.196</v>
      </c>
      <c r="N20" s="36"/>
      <c r="P20" s="66" t="s">
        <v>17</v>
      </c>
      <c r="Q20" s="67">
        <f>Q$11*Q$10*($R3*0.15)</f>
        <v>103619.5965</v>
      </c>
      <c r="R20" s="67">
        <f>R$11*R$10*($R3*0.15)</f>
        <v>115661.0175</v>
      </c>
      <c r="S20" s="67">
        <f>S$11*S$10*($R3*0.15)</f>
        <v>115661.0175</v>
      </c>
      <c r="T20" s="67">
        <f>T$11*T$10*($R3*0.15)</f>
        <v>115661.0175</v>
      </c>
      <c r="U20" s="67">
        <f>U$11*U$10*($R3*0.15)</f>
        <v>115661.0175</v>
      </c>
      <c r="V20" s="67">
        <f>V$11*V$10*($R3*0.15)</f>
        <v>115661.0175</v>
      </c>
      <c r="W20" s="67">
        <f>W$11*W$10*($R3*0.15)</f>
        <v>115661.0175</v>
      </c>
      <c r="X20" s="67">
        <f>X$11*X$10*($R3*0.15)</f>
        <v>115661.0175</v>
      </c>
      <c r="Y20" s="67">
        <f>Y$11*Y$10*($R3*0.15)</f>
        <v>115661.0175</v>
      </c>
      <c r="Z20" s="67">
        <f>Z$11*Z$10*($R3*0.15)</f>
        <v>115661.0175</v>
      </c>
      <c r="AA20" s="68">
        <f>SUM(Q20:Z20)</f>
        <v>1144568.754</v>
      </c>
      <c r="AF20" s="31" t="s">
        <v>17</v>
      </c>
      <c r="AG20" s="39">
        <f>Q20+B20</f>
        <v>1629739</v>
      </c>
      <c r="AH20" s="39">
        <f aca="true" t="shared" si="0" ref="AH20:AP20">R20+C20</f>
        <v>1819128</v>
      </c>
      <c r="AI20" s="39">
        <f t="shared" si="0"/>
        <v>1819128</v>
      </c>
      <c r="AJ20" s="39">
        <f t="shared" si="0"/>
        <v>1819128</v>
      </c>
      <c r="AK20" s="39">
        <f t="shared" si="0"/>
        <v>1819128</v>
      </c>
      <c r="AL20" s="39">
        <f t="shared" si="0"/>
        <v>1819128</v>
      </c>
      <c r="AM20" s="39">
        <f t="shared" si="0"/>
        <v>1819128</v>
      </c>
      <c r="AN20" s="39">
        <f t="shared" si="0"/>
        <v>1819128</v>
      </c>
      <c r="AO20" s="39">
        <f t="shared" si="0"/>
        <v>1819128</v>
      </c>
      <c r="AP20" s="39">
        <f t="shared" si="0"/>
        <v>1819128</v>
      </c>
      <c r="AQ20" s="32">
        <f>SUM(AG20:AP20)</f>
        <v>18001891</v>
      </c>
      <c r="AT20" s="41"/>
    </row>
    <row r="21" spans="1:43" ht="13.5" thickBot="1">
      <c r="A21" s="57" t="s">
        <v>6</v>
      </c>
      <c r="B21" s="58"/>
      <c r="C21" s="59"/>
      <c r="D21" s="8"/>
      <c r="E21" s="8"/>
      <c r="F21" s="8"/>
      <c r="G21" s="8"/>
      <c r="H21" s="8"/>
      <c r="I21" s="8"/>
      <c r="J21" s="8"/>
      <c r="K21" s="8"/>
      <c r="L21" s="8"/>
      <c r="P21" s="69" t="s">
        <v>6</v>
      </c>
      <c r="Q21" s="62"/>
      <c r="R21" s="63"/>
      <c r="S21" s="18"/>
      <c r="T21" s="18"/>
      <c r="U21" s="18"/>
      <c r="V21" s="18"/>
      <c r="W21" s="18"/>
      <c r="X21" s="18"/>
      <c r="Y21" s="18"/>
      <c r="Z21" s="18"/>
      <c r="AA21" s="18"/>
      <c r="AF21" s="33" t="s">
        <v>6</v>
      </c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5"/>
    </row>
    <row r="22" spans="1:43" ht="12.75">
      <c r="A22" s="16"/>
      <c r="B22" s="9">
        <v>2011</v>
      </c>
      <c r="C22" s="9">
        <v>2012</v>
      </c>
      <c r="D22" s="9">
        <v>2013</v>
      </c>
      <c r="E22" s="9">
        <v>2014</v>
      </c>
      <c r="F22" s="47">
        <v>2015</v>
      </c>
      <c r="G22" s="47">
        <v>2016</v>
      </c>
      <c r="H22" s="47">
        <v>2017</v>
      </c>
      <c r="I22" s="47">
        <v>2018</v>
      </c>
      <c r="J22" s="47">
        <v>2019</v>
      </c>
      <c r="K22" s="47">
        <v>2020</v>
      </c>
      <c r="L22" s="10" t="s">
        <v>0</v>
      </c>
      <c r="P22" s="24"/>
      <c r="Q22" s="19">
        <v>2011</v>
      </c>
      <c r="R22" s="19">
        <v>2012</v>
      </c>
      <c r="S22" s="19">
        <v>2013</v>
      </c>
      <c r="T22" s="64">
        <v>2014</v>
      </c>
      <c r="U22" s="64">
        <v>2015</v>
      </c>
      <c r="V22" s="64">
        <v>2016</v>
      </c>
      <c r="W22" s="64">
        <v>2017</v>
      </c>
      <c r="X22" s="64">
        <v>2018</v>
      </c>
      <c r="Y22" s="64">
        <v>2019</v>
      </c>
      <c r="Z22" s="64">
        <v>2020</v>
      </c>
      <c r="AA22" s="65" t="s">
        <v>0</v>
      </c>
      <c r="AF22" s="31"/>
      <c r="AG22" s="39">
        <v>2011</v>
      </c>
      <c r="AH22" s="39">
        <v>2012</v>
      </c>
      <c r="AI22" s="39">
        <v>2013</v>
      </c>
      <c r="AJ22" s="39">
        <v>2014</v>
      </c>
      <c r="AK22" s="46">
        <v>2015</v>
      </c>
      <c r="AL22" s="46">
        <v>2016</v>
      </c>
      <c r="AM22" s="46">
        <v>2017</v>
      </c>
      <c r="AN22" s="46">
        <v>2018</v>
      </c>
      <c r="AO22" s="46">
        <v>2019</v>
      </c>
      <c r="AP22" s="46">
        <v>2020</v>
      </c>
      <c r="AQ22" s="40" t="s">
        <v>0</v>
      </c>
    </row>
    <row r="23" spans="1:43" ht="13.5" thickBot="1">
      <c r="A23" s="53" t="s">
        <v>17</v>
      </c>
      <c r="B23" s="51">
        <f>B20*(1-B12)*B$16/1000</f>
        <v>1872.548983557</v>
      </c>
      <c r="C23" s="51">
        <f aca="true" t="shared" si="1" ref="C23:K23">C20*(1-C12)*C$16/1000</f>
        <v>2090.154064215</v>
      </c>
      <c r="D23" s="51">
        <f t="shared" si="1"/>
        <v>2090.154064215</v>
      </c>
      <c r="E23" s="51">
        <f t="shared" si="1"/>
        <v>2090.154064215</v>
      </c>
      <c r="F23" s="51">
        <f t="shared" si="1"/>
        <v>2090.154064215</v>
      </c>
      <c r="G23" s="51">
        <f t="shared" si="1"/>
        <v>2090.154064215</v>
      </c>
      <c r="H23" s="51">
        <f t="shared" si="1"/>
        <v>2090.154064215</v>
      </c>
      <c r="I23" s="51">
        <f t="shared" si="1"/>
        <v>2090.154064215</v>
      </c>
      <c r="J23" s="51">
        <f t="shared" si="1"/>
        <v>2090.154064215</v>
      </c>
      <c r="K23" s="51">
        <f t="shared" si="1"/>
        <v>2090.154064215</v>
      </c>
      <c r="L23" s="52">
        <f>SUM(B23:K23)</f>
        <v>20683.935561492</v>
      </c>
      <c r="P23" s="66" t="s">
        <v>17</v>
      </c>
      <c r="Q23" s="67">
        <f>Q20*(1-Q12)*Q$16/1000</f>
        <v>127.1412449055</v>
      </c>
      <c r="R23" s="67">
        <f aca="true" t="shared" si="2" ref="R23:Z23">R20*(1-R12)*R$16/1000</f>
        <v>141.9160684725</v>
      </c>
      <c r="S23" s="67">
        <f t="shared" si="2"/>
        <v>141.9160684725</v>
      </c>
      <c r="T23" s="67">
        <f t="shared" si="2"/>
        <v>141.9160684725</v>
      </c>
      <c r="U23" s="67">
        <f t="shared" si="2"/>
        <v>141.9160684725</v>
      </c>
      <c r="V23" s="67">
        <f t="shared" si="2"/>
        <v>141.9160684725</v>
      </c>
      <c r="W23" s="67">
        <f t="shared" si="2"/>
        <v>141.9160684725</v>
      </c>
      <c r="X23" s="67">
        <f t="shared" si="2"/>
        <v>141.9160684725</v>
      </c>
      <c r="Y23" s="67">
        <f t="shared" si="2"/>
        <v>141.9160684725</v>
      </c>
      <c r="Z23" s="67">
        <f t="shared" si="2"/>
        <v>141.9160684725</v>
      </c>
      <c r="AA23" s="68">
        <f>SUM(Q23:Z23)</f>
        <v>1404.385861158</v>
      </c>
      <c r="AF23" s="31" t="s">
        <v>17</v>
      </c>
      <c r="AG23" s="39">
        <f>Q23+B23</f>
        <v>2000</v>
      </c>
      <c r="AH23" s="39">
        <f aca="true" t="shared" si="3" ref="AH23:AP23">R23+C23</f>
        <v>2232</v>
      </c>
      <c r="AI23" s="39">
        <f t="shared" si="3"/>
        <v>2232</v>
      </c>
      <c r="AJ23" s="39">
        <f t="shared" si="3"/>
        <v>2232</v>
      </c>
      <c r="AK23" s="39">
        <f t="shared" si="3"/>
        <v>2232</v>
      </c>
      <c r="AL23" s="39">
        <f t="shared" si="3"/>
        <v>2232</v>
      </c>
      <c r="AM23" s="39">
        <f t="shared" si="3"/>
        <v>2232</v>
      </c>
      <c r="AN23" s="39">
        <f t="shared" si="3"/>
        <v>2232</v>
      </c>
      <c r="AO23" s="39">
        <f t="shared" si="3"/>
        <v>2232</v>
      </c>
      <c r="AP23" s="39">
        <f t="shared" si="3"/>
        <v>2232</v>
      </c>
      <c r="AQ23" s="32">
        <f>SUM(AG23:AP23)</f>
        <v>22088</v>
      </c>
    </row>
    <row r="24" spans="1:43" ht="13.5" thickBot="1">
      <c r="A24" s="57" t="s">
        <v>7</v>
      </c>
      <c r="B24" s="58"/>
      <c r="C24" s="59"/>
      <c r="D24" s="8"/>
      <c r="E24" s="8"/>
      <c r="F24" s="8"/>
      <c r="G24" s="8"/>
      <c r="H24" s="8"/>
      <c r="I24" s="8"/>
      <c r="J24" s="8"/>
      <c r="K24" s="8"/>
      <c r="L24" s="8"/>
      <c r="P24" s="69" t="s">
        <v>7</v>
      </c>
      <c r="Q24" s="62"/>
      <c r="R24" s="63"/>
      <c r="S24" s="18"/>
      <c r="T24" s="18"/>
      <c r="U24" s="18"/>
      <c r="V24" s="18"/>
      <c r="W24" s="18"/>
      <c r="X24" s="18"/>
      <c r="Y24" s="18"/>
      <c r="Z24" s="18"/>
      <c r="AA24" s="18"/>
      <c r="AF24" s="33" t="s">
        <v>7</v>
      </c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5"/>
    </row>
    <row r="25" spans="1:43" ht="12.75">
      <c r="A25" s="16"/>
      <c r="B25" s="9">
        <v>2011</v>
      </c>
      <c r="C25" s="9">
        <v>2012</v>
      </c>
      <c r="D25" s="9">
        <v>2013</v>
      </c>
      <c r="E25" s="9">
        <v>2014</v>
      </c>
      <c r="F25" s="47">
        <v>2015</v>
      </c>
      <c r="G25" s="47">
        <v>2016</v>
      </c>
      <c r="H25" s="47">
        <v>2017</v>
      </c>
      <c r="I25" s="47">
        <v>2018</v>
      </c>
      <c r="J25" s="47">
        <v>2019</v>
      </c>
      <c r="K25" s="47">
        <v>2020</v>
      </c>
      <c r="L25" s="10" t="s">
        <v>0</v>
      </c>
      <c r="P25" s="24"/>
      <c r="Q25" s="19">
        <v>2011</v>
      </c>
      <c r="R25" s="19">
        <v>2012</v>
      </c>
      <c r="S25" s="19">
        <v>2013</v>
      </c>
      <c r="T25" s="64">
        <v>2014</v>
      </c>
      <c r="U25" s="64">
        <v>2015</v>
      </c>
      <c r="V25" s="64">
        <v>2016</v>
      </c>
      <c r="W25" s="64">
        <v>2017</v>
      </c>
      <c r="X25" s="64">
        <v>2018</v>
      </c>
      <c r="Y25" s="64">
        <v>2019</v>
      </c>
      <c r="Z25" s="64">
        <v>2020</v>
      </c>
      <c r="AA25" s="65" t="s">
        <v>0</v>
      </c>
      <c r="AF25" s="31"/>
      <c r="AG25" s="39">
        <v>2011</v>
      </c>
      <c r="AH25" s="39">
        <v>2012</v>
      </c>
      <c r="AI25" s="39">
        <v>2013</v>
      </c>
      <c r="AJ25" s="39">
        <v>2014</v>
      </c>
      <c r="AK25" s="46">
        <v>2015</v>
      </c>
      <c r="AL25" s="46">
        <v>2016</v>
      </c>
      <c r="AM25" s="46">
        <v>2017</v>
      </c>
      <c r="AN25" s="46">
        <v>2018</v>
      </c>
      <c r="AO25" s="46">
        <v>2019</v>
      </c>
      <c r="AP25" s="46">
        <v>2020</v>
      </c>
      <c r="AQ25" s="40" t="s">
        <v>0</v>
      </c>
    </row>
    <row r="26" spans="1:43" ht="13.5" thickBot="1">
      <c r="A26" s="53" t="s">
        <v>17</v>
      </c>
      <c r="B26" s="51">
        <f>B$11*B$10*($B3*0.02)</f>
        <v>305223.9582</v>
      </c>
      <c r="C26" s="51">
        <f>C$11*C$10*($B3*0.02)</f>
        <v>340693.409</v>
      </c>
      <c r="D26" s="51">
        <f>D$11*D$10*($B3*0.02)</f>
        <v>340693.409</v>
      </c>
      <c r="E26" s="51">
        <f>E$11*E$10*($B3*0.02)</f>
        <v>340693.409</v>
      </c>
      <c r="F26" s="51">
        <f>F$11*F$10*($B3*0.02)</f>
        <v>340693.409</v>
      </c>
      <c r="G26" s="51">
        <f>G$11*G$10*($B3*0.02)</f>
        <v>340693.409</v>
      </c>
      <c r="H26" s="51">
        <f>H$11*H$10*($B3*0.02)</f>
        <v>340693.409</v>
      </c>
      <c r="I26" s="51">
        <f>I$11*I$10*($B3*0.02)</f>
        <v>340693.409</v>
      </c>
      <c r="J26" s="51">
        <f>J$11*J$10*($B3*0.02)</f>
        <v>340693.409</v>
      </c>
      <c r="K26" s="51">
        <f>K$11*K$10*($B3*0.02)</f>
        <v>340693.409</v>
      </c>
      <c r="L26" s="52">
        <f>SUM(B26:K26)</f>
        <v>3371464.6392</v>
      </c>
      <c r="P26" s="66" t="s">
        <v>17</v>
      </c>
      <c r="Q26" s="67">
        <f>Q$11*Q$10*($R3*0.032)</f>
        <v>22105.51392</v>
      </c>
      <c r="R26" s="67">
        <f>R$11*R$10*($R3*0.032)</f>
        <v>24674.3504</v>
      </c>
      <c r="S26" s="67">
        <f>S$11*S$10*($R3*0.032)</f>
        <v>24674.3504</v>
      </c>
      <c r="T26" s="67">
        <f>T$11*T$10*($R3*0.032)</f>
        <v>24674.3504</v>
      </c>
      <c r="U26" s="67">
        <f>U$11*U$10*($R3*0.032)</f>
        <v>24674.3504</v>
      </c>
      <c r="V26" s="67">
        <f>V$11*V$10*($R3*0.032)</f>
        <v>24674.3504</v>
      </c>
      <c r="W26" s="67">
        <f>W$11*W$10*($R3*0.032)</f>
        <v>24674.3504</v>
      </c>
      <c r="X26" s="67">
        <f>X$11*X$10*($R3*0.032)</f>
        <v>24674.3504</v>
      </c>
      <c r="Y26" s="67">
        <f>Y$11*Y$10*($R3*0.032)</f>
        <v>24674.3504</v>
      </c>
      <c r="Z26" s="67">
        <f>Z$11*Z$10*($R3*0.032)</f>
        <v>24674.3504</v>
      </c>
      <c r="AA26" s="68">
        <f>SUM(Q26:Z26)</f>
        <v>244174.66752</v>
      </c>
      <c r="AF26" s="31" t="s">
        <v>17</v>
      </c>
      <c r="AG26" s="39">
        <f>Q26+B26</f>
        <v>327329</v>
      </c>
      <c r="AH26" s="39">
        <f aca="true" t="shared" si="4" ref="AH26:AP26">R26+C26</f>
        <v>365368</v>
      </c>
      <c r="AI26" s="39">
        <f t="shared" si="4"/>
        <v>365368</v>
      </c>
      <c r="AJ26" s="39">
        <f t="shared" si="4"/>
        <v>365368</v>
      </c>
      <c r="AK26" s="39">
        <f t="shared" si="4"/>
        <v>365368</v>
      </c>
      <c r="AL26" s="39">
        <f t="shared" si="4"/>
        <v>365368</v>
      </c>
      <c r="AM26" s="39">
        <f t="shared" si="4"/>
        <v>365368</v>
      </c>
      <c r="AN26" s="39">
        <f t="shared" si="4"/>
        <v>365368</v>
      </c>
      <c r="AO26" s="39">
        <f t="shared" si="4"/>
        <v>365368</v>
      </c>
      <c r="AP26" s="39">
        <f t="shared" si="4"/>
        <v>365368</v>
      </c>
      <c r="AQ26" s="32">
        <f>SUM(AG26:AP26)</f>
        <v>3615641</v>
      </c>
    </row>
    <row r="27" spans="1:43" ht="13.5" thickBot="1">
      <c r="A27" s="57" t="s">
        <v>8</v>
      </c>
      <c r="B27" s="59"/>
      <c r="C27" s="56"/>
      <c r="D27" s="8"/>
      <c r="E27" s="8"/>
      <c r="F27" s="8"/>
      <c r="G27" s="8"/>
      <c r="H27" s="8"/>
      <c r="I27" s="8"/>
      <c r="J27" s="8"/>
      <c r="K27" s="8"/>
      <c r="L27" s="8"/>
      <c r="P27" s="69" t="s">
        <v>8</v>
      </c>
      <c r="Q27" s="63"/>
      <c r="R27" s="1"/>
      <c r="S27" s="1"/>
      <c r="T27" s="1"/>
      <c r="U27" s="1"/>
      <c r="V27" s="1"/>
      <c r="W27" s="1"/>
      <c r="X27" s="1"/>
      <c r="Y27" s="1"/>
      <c r="Z27" s="1"/>
      <c r="AA27" s="60"/>
      <c r="AF27" s="33" t="s">
        <v>8</v>
      </c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5"/>
    </row>
    <row r="28" spans="1:43" ht="12.75">
      <c r="A28" s="16"/>
      <c r="B28" s="9">
        <v>2011</v>
      </c>
      <c r="C28" s="9">
        <v>2012</v>
      </c>
      <c r="D28" s="9">
        <v>2013</v>
      </c>
      <c r="E28" s="9">
        <v>2014</v>
      </c>
      <c r="F28" s="47">
        <v>2015</v>
      </c>
      <c r="G28" s="47">
        <v>2016</v>
      </c>
      <c r="H28" s="47">
        <v>2017</v>
      </c>
      <c r="I28" s="47">
        <v>2018</v>
      </c>
      <c r="J28" s="47">
        <v>2019</v>
      </c>
      <c r="K28" s="47">
        <v>2020</v>
      </c>
      <c r="L28" s="10" t="s">
        <v>0</v>
      </c>
      <c r="P28" s="24"/>
      <c r="Q28" s="19">
        <v>2011</v>
      </c>
      <c r="R28" s="19">
        <v>2012</v>
      </c>
      <c r="S28" s="19">
        <v>2013</v>
      </c>
      <c r="T28" s="64">
        <v>2014</v>
      </c>
      <c r="U28" s="64">
        <v>2015</v>
      </c>
      <c r="V28" s="64">
        <v>2016</v>
      </c>
      <c r="W28" s="64">
        <v>2017</v>
      </c>
      <c r="X28" s="64">
        <v>2018</v>
      </c>
      <c r="Y28" s="64">
        <v>2019</v>
      </c>
      <c r="Z28" s="64">
        <v>2020</v>
      </c>
      <c r="AA28" s="65" t="s">
        <v>0</v>
      </c>
      <c r="AF28" s="31"/>
      <c r="AG28" s="39">
        <v>2011</v>
      </c>
      <c r="AH28" s="39">
        <v>2012</v>
      </c>
      <c r="AI28" s="39">
        <v>2013</v>
      </c>
      <c r="AJ28" s="39">
        <v>2014</v>
      </c>
      <c r="AK28" s="46">
        <v>2015</v>
      </c>
      <c r="AL28" s="46">
        <v>2016</v>
      </c>
      <c r="AM28" s="46">
        <v>2017</v>
      </c>
      <c r="AN28" s="46">
        <v>2018</v>
      </c>
      <c r="AO28" s="46">
        <v>2019</v>
      </c>
      <c r="AP28" s="46">
        <v>2020</v>
      </c>
      <c r="AQ28" s="40" t="s">
        <v>0</v>
      </c>
    </row>
    <row r="29" spans="1:43" ht="13.5" thickBot="1">
      <c r="A29" s="53" t="s">
        <v>17</v>
      </c>
      <c r="B29" s="51">
        <f>B26*B$16/1000</f>
        <v>374.5097967114</v>
      </c>
      <c r="C29" s="51">
        <f aca="true" t="shared" si="5" ref="C29:K29">C26*C$16/1000</f>
        <v>418.030812843</v>
      </c>
      <c r="D29" s="51">
        <f t="shared" si="5"/>
        <v>418.030812843</v>
      </c>
      <c r="E29" s="51">
        <f t="shared" si="5"/>
        <v>418.030812843</v>
      </c>
      <c r="F29" s="51">
        <f t="shared" si="5"/>
        <v>418.030812843</v>
      </c>
      <c r="G29" s="51">
        <f t="shared" si="5"/>
        <v>418.030812843</v>
      </c>
      <c r="H29" s="51">
        <f t="shared" si="5"/>
        <v>418.030812843</v>
      </c>
      <c r="I29" s="51">
        <f t="shared" si="5"/>
        <v>418.030812843</v>
      </c>
      <c r="J29" s="51">
        <f t="shared" si="5"/>
        <v>418.030812843</v>
      </c>
      <c r="K29" s="51">
        <f t="shared" si="5"/>
        <v>418.030812843</v>
      </c>
      <c r="L29" s="52">
        <f>SUM(B29:K29)</f>
        <v>4136.7871122984</v>
      </c>
      <c r="P29" s="66" t="s">
        <v>17</v>
      </c>
      <c r="Q29" s="67">
        <f>Q26*Q$16/1000</f>
        <v>27.12346557984</v>
      </c>
      <c r="R29" s="67">
        <f aca="true" t="shared" si="6" ref="R29:Z29">R26*R$16/1000</f>
        <v>30.2754279408</v>
      </c>
      <c r="S29" s="67">
        <f t="shared" si="6"/>
        <v>30.2754279408</v>
      </c>
      <c r="T29" s="67">
        <f t="shared" si="6"/>
        <v>30.2754279408</v>
      </c>
      <c r="U29" s="67">
        <f t="shared" si="6"/>
        <v>30.2754279408</v>
      </c>
      <c r="V29" s="67">
        <f t="shared" si="6"/>
        <v>30.2754279408</v>
      </c>
      <c r="W29" s="67">
        <f t="shared" si="6"/>
        <v>30.2754279408</v>
      </c>
      <c r="X29" s="67">
        <f t="shared" si="6"/>
        <v>30.2754279408</v>
      </c>
      <c r="Y29" s="67">
        <f t="shared" si="6"/>
        <v>30.2754279408</v>
      </c>
      <c r="Z29" s="67">
        <f t="shared" si="6"/>
        <v>30.2754279408</v>
      </c>
      <c r="AA29" s="68">
        <f>SUM(Q29:Z29)</f>
        <v>299.60231704704</v>
      </c>
      <c r="AF29" s="72" t="s">
        <v>17</v>
      </c>
      <c r="AG29" s="73">
        <f>Q29+B29</f>
        <v>402</v>
      </c>
      <c r="AH29" s="73">
        <f aca="true" t="shared" si="7" ref="AH29:AP29">R29+C29</f>
        <v>448</v>
      </c>
      <c r="AI29" s="73">
        <f t="shared" si="7"/>
        <v>448</v>
      </c>
      <c r="AJ29" s="73">
        <f t="shared" si="7"/>
        <v>448</v>
      </c>
      <c r="AK29" s="73">
        <f t="shared" si="7"/>
        <v>448</v>
      </c>
      <c r="AL29" s="73">
        <f t="shared" si="7"/>
        <v>448</v>
      </c>
      <c r="AM29" s="73">
        <f t="shared" si="7"/>
        <v>448</v>
      </c>
      <c r="AN29" s="73">
        <f t="shared" si="7"/>
        <v>448</v>
      </c>
      <c r="AO29" s="73">
        <f t="shared" si="7"/>
        <v>448</v>
      </c>
      <c r="AP29" s="73">
        <f t="shared" si="7"/>
        <v>448</v>
      </c>
      <c r="AQ29" s="75">
        <f>SUM(AG29:AP29)</f>
        <v>4434</v>
      </c>
    </row>
    <row r="30" spans="1:43" ht="13.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F30" s="27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</row>
    <row r="31" spans="1:43" ht="13.5" thickBot="1">
      <c r="A31" s="16" t="s">
        <v>14</v>
      </c>
      <c r="B31" s="9"/>
      <c r="C31" s="10"/>
      <c r="D31" s="8"/>
      <c r="E31" s="8"/>
      <c r="F31" s="8"/>
      <c r="G31" s="8"/>
      <c r="H31" s="8"/>
      <c r="I31" s="8"/>
      <c r="J31" s="8"/>
      <c r="K31" s="8"/>
      <c r="L31" s="8"/>
      <c r="P31" s="61" t="s">
        <v>14</v>
      </c>
      <c r="Q31" s="62"/>
      <c r="R31" s="63"/>
      <c r="S31" s="18"/>
      <c r="T31" s="18"/>
      <c r="U31" s="18"/>
      <c r="V31" s="18"/>
      <c r="W31" s="18"/>
      <c r="X31" s="18"/>
      <c r="Y31" s="18"/>
      <c r="Z31" s="18"/>
      <c r="AA31" s="18"/>
      <c r="AF31" s="30" t="s">
        <v>14</v>
      </c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5"/>
    </row>
    <row r="32" spans="1:43" ht="12.75">
      <c r="A32" s="13"/>
      <c r="B32" s="9">
        <v>2011</v>
      </c>
      <c r="C32" s="10">
        <v>2012</v>
      </c>
      <c r="D32" s="54">
        <v>2013</v>
      </c>
      <c r="E32" s="9">
        <v>2014</v>
      </c>
      <c r="F32" s="47">
        <v>2015</v>
      </c>
      <c r="G32" s="47">
        <v>2016</v>
      </c>
      <c r="H32" s="47">
        <v>2017</v>
      </c>
      <c r="I32" s="47">
        <v>2018</v>
      </c>
      <c r="J32" s="47">
        <v>2019</v>
      </c>
      <c r="K32" s="47">
        <v>2020</v>
      </c>
      <c r="L32" s="10" t="s">
        <v>0</v>
      </c>
      <c r="P32" s="24"/>
      <c r="Q32" s="19">
        <v>2011</v>
      </c>
      <c r="R32" s="19">
        <v>2012</v>
      </c>
      <c r="S32" s="19">
        <v>2013</v>
      </c>
      <c r="T32" s="64">
        <v>2014</v>
      </c>
      <c r="U32" s="64">
        <v>2015</v>
      </c>
      <c r="V32" s="25">
        <v>2016</v>
      </c>
      <c r="W32" s="64">
        <v>2017</v>
      </c>
      <c r="X32" s="64">
        <v>2018</v>
      </c>
      <c r="Y32" s="64">
        <v>2019</v>
      </c>
      <c r="Z32" s="64">
        <v>2020</v>
      </c>
      <c r="AA32" s="65" t="s">
        <v>0</v>
      </c>
      <c r="AF32" s="31"/>
      <c r="AG32" s="39">
        <v>2011</v>
      </c>
      <c r="AH32" s="39">
        <v>2012</v>
      </c>
      <c r="AI32" s="39">
        <v>2013</v>
      </c>
      <c r="AJ32" s="39">
        <v>2014</v>
      </c>
      <c r="AK32" s="46">
        <v>2015</v>
      </c>
      <c r="AL32" s="46">
        <v>2016</v>
      </c>
      <c r="AM32" s="46">
        <v>2017</v>
      </c>
      <c r="AN32" s="46">
        <v>2018</v>
      </c>
      <c r="AO32" s="46">
        <v>2019</v>
      </c>
      <c r="AP32" s="46">
        <v>2020</v>
      </c>
      <c r="AQ32" s="40" t="s">
        <v>0</v>
      </c>
    </row>
    <row r="33" spans="1:43" ht="13.5" thickBot="1">
      <c r="A33" s="53" t="s">
        <v>17</v>
      </c>
      <c r="B33" s="51">
        <f>B23-B29</f>
        <v>1498.0391868456</v>
      </c>
      <c r="C33" s="52">
        <f aca="true" t="shared" si="8" ref="C33:K33">C23-C29</f>
        <v>1672.123251372</v>
      </c>
      <c r="D33" s="55">
        <f t="shared" si="8"/>
        <v>1672.123251372</v>
      </c>
      <c r="E33" s="51">
        <f t="shared" si="8"/>
        <v>1672.123251372</v>
      </c>
      <c r="F33" s="51">
        <f t="shared" si="8"/>
        <v>1672.123251372</v>
      </c>
      <c r="G33" s="51">
        <f t="shared" si="8"/>
        <v>1672.123251372</v>
      </c>
      <c r="H33" s="51">
        <f t="shared" si="8"/>
        <v>1672.123251372</v>
      </c>
      <c r="I33" s="51">
        <f t="shared" si="8"/>
        <v>1672.123251372</v>
      </c>
      <c r="J33" s="51">
        <f t="shared" si="8"/>
        <v>1672.123251372</v>
      </c>
      <c r="K33" s="51">
        <f t="shared" si="8"/>
        <v>1672.123251372</v>
      </c>
      <c r="L33" s="52">
        <f>SUM(B33:K33)</f>
        <v>16547.1484491936</v>
      </c>
      <c r="P33" s="66" t="s">
        <v>17</v>
      </c>
      <c r="Q33" s="67">
        <f>Q23-Q29</f>
        <v>100.01777932566</v>
      </c>
      <c r="R33" s="67">
        <f aca="true" t="shared" si="9" ref="R33:Z33">R23-R29</f>
        <v>111.6406405317</v>
      </c>
      <c r="S33" s="67">
        <f t="shared" si="9"/>
        <v>111.6406405317</v>
      </c>
      <c r="T33" s="67">
        <f t="shared" si="9"/>
        <v>111.6406405317</v>
      </c>
      <c r="U33" s="67">
        <f t="shared" si="9"/>
        <v>111.6406405317</v>
      </c>
      <c r="V33" s="67">
        <f t="shared" si="9"/>
        <v>111.6406405317</v>
      </c>
      <c r="W33" s="67">
        <f t="shared" si="9"/>
        <v>111.6406405317</v>
      </c>
      <c r="X33" s="67">
        <f t="shared" si="9"/>
        <v>111.6406405317</v>
      </c>
      <c r="Y33" s="67">
        <f t="shared" si="9"/>
        <v>111.6406405317</v>
      </c>
      <c r="Z33" s="67">
        <f t="shared" si="9"/>
        <v>111.6406405317</v>
      </c>
      <c r="AA33" s="68">
        <f>SUM(Q33:Z33)</f>
        <v>1104.78354411096</v>
      </c>
      <c r="AF33" s="72" t="s">
        <v>17</v>
      </c>
      <c r="AG33" s="73">
        <f>Q33+B33</f>
        <v>1598</v>
      </c>
      <c r="AH33" s="73">
        <f aca="true" t="shared" si="10" ref="AH33:AP33">R33+C33</f>
        <v>1784</v>
      </c>
      <c r="AI33" s="73">
        <f t="shared" si="10"/>
        <v>1784</v>
      </c>
      <c r="AJ33" s="73">
        <f t="shared" si="10"/>
        <v>1784</v>
      </c>
      <c r="AK33" s="73">
        <f t="shared" si="10"/>
        <v>1784</v>
      </c>
      <c r="AL33" s="73">
        <f t="shared" si="10"/>
        <v>1784</v>
      </c>
      <c r="AM33" s="73">
        <f t="shared" si="10"/>
        <v>1784</v>
      </c>
      <c r="AN33" s="73">
        <f t="shared" si="10"/>
        <v>1784</v>
      </c>
      <c r="AO33" s="73">
        <f t="shared" si="10"/>
        <v>1784</v>
      </c>
      <c r="AP33" s="73">
        <f t="shared" si="10"/>
        <v>1784</v>
      </c>
      <c r="AQ33" s="74">
        <f>SUM(AG33:AP33)</f>
        <v>17654</v>
      </c>
    </row>
    <row r="35" ht="12.75">
      <c r="AI35" s="48"/>
    </row>
    <row r="42" ht="12.75">
      <c r="P42" s="4"/>
    </row>
    <row r="53" ht="12.75">
      <c r="P53" s="4"/>
    </row>
    <row r="56" ht="12.75">
      <c r="AK56" s="48"/>
    </row>
  </sheetData>
  <sheetProtection/>
  <mergeCells count="2">
    <mergeCell ref="M2:N2"/>
    <mergeCell ref="AB2:AC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ICF</dc:creator>
  <cp:keywords/>
  <dc:description/>
  <cp:lastModifiedBy>Анна </cp:lastModifiedBy>
  <cp:lastPrinted>2010-09-17T12:30:16Z</cp:lastPrinted>
  <dcterms:created xsi:type="dcterms:W3CDTF">2010-03-31T09:11:07Z</dcterms:created>
  <dcterms:modified xsi:type="dcterms:W3CDTF">2012-06-25T08:22:20Z</dcterms:modified>
  <cp:category/>
  <cp:version/>
  <cp:contentType/>
  <cp:contentStatus/>
</cp:coreProperties>
</file>