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5" windowWidth="9555" windowHeight="4230" activeTab="0"/>
  </bookViews>
  <sheets>
    <sheet name="Input variables" sheetId="1" r:id="rId1"/>
    <sheet name="Fixed parameters" sheetId="2" r:id="rId2"/>
    <sheet name="Emission reductions" sheetId="3" r:id="rId3"/>
  </sheets>
  <definedNames/>
  <calcPr fullCalcOnLoad="1"/>
</workbook>
</file>

<file path=xl/sharedStrings.xml><?xml version="1.0" encoding="utf-8"?>
<sst xmlns="http://schemas.openxmlformats.org/spreadsheetml/2006/main" count="129" uniqueCount="98">
  <si>
    <t>Index</t>
  </si>
  <si>
    <t>Data unit</t>
  </si>
  <si>
    <t>Description</t>
  </si>
  <si>
    <t>Data Source</t>
  </si>
  <si>
    <t>Value</t>
  </si>
  <si>
    <t>Variable ID from PDD</t>
  </si>
  <si>
    <t>Units</t>
  </si>
  <si>
    <t>List of fixed default values and ex-ante emission factors</t>
  </si>
  <si>
    <t>April</t>
  </si>
  <si>
    <t>May</t>
  </si>
  <si>
    <t>June</t>
  </si>
  <si>
    <t>July</t>
  </si>
  <si>
    <t>August</t>
  </si>
  <si>
    <t>September</t>
  </si>
  <si>
    <t>October</t>
  </si>
  <si>
    <t>Total</t>
  </si>
  <si>
    <r>
      <t>Q</t>
    </r>
    <r>
      <rPr>
        <sz val="8"/>
        <color indexed="8"/>
        <rFont val="Calibri"/>
        <family val="2"/>
      </rPr>
      <t>COG,y</t>
    </r>
  </si>
  <si>
    <r>
      <t>Q</t>
    </r>
    <r>
      <rPr>
        <vertAlign val="subscript"/>
        <sz val="11"/>
        <color indexed="8"/>
        <rFont val="Calibri"/>
        <family val="2"/>
      </rPr>
      <t>COG, BL</t>
    </r>
  </si>
  <si>
    <t>Amount of COG generated prior to the start of the proposed project</t>
  </si>
  <si>
    <r>
      <t>f</t>
    </r>
    <r>
      <rPr>
        <sz val="8"/>
        <color indexed="8"/>
        <rFont val="Calibri"/>
        <family val="2"/>
      </rPr>
      <t>cap</t>
    </r>
  </si>
  <si>
    <t>Emission reductions</t>
  </si>
  <si>
    <t>Monitored variables of the project activities</t>
  </si>
  <si>
    <r>
      <t>EL</t>
    </r>
    <r>
      <rPr>
        <sz val="8"/>
        <color indexed="8"/>
        <rFont val="Calibri"/>
        <family val="2"/>
      </rPr>
      <t>HCP,y</t>
    </r>
  </si>
  <si>
    <t>Monitored variables, given by HCP</t>
  </si>
  <si>
    <t>Formula</t>
  </si>
  <si>
    <t>n m³</t>
  </si>
  <si>
    <t>data/ parameter ID</t>
  </si>
  <si>
    <r>
      <t>BE</t>
    </r>
    <r>
      <rPr>
        <i/>
        <sz val="8"/>
        <color indexed="8"/>
        <rFont val="Calibri"/>
        <family val="2"/>
      </rPr>
      <t>En,y</t>
    </r>
  </si>
  <si>
    <t>Baseline emissions from energy generated by project activity during the year</t>
  </si>
  <si>
    <r>
      <t>BE</t>
    </r>
    <r>
      <rPr>
        <i/>
        <sz val="8"/>
        <color indexed="8"/>
        <rFont val="Calibri"/>
        <family val="2"/>
      </rPr>
      <t>y</t>
    </r>
  </si>
  <si>
    <r>
      <t>ER</t>
    </r>
    <r>
      <rPr>
        <i/>
        <sz val="8"/>
        <color indexed="8"/>
        <rFont val="Calibri"/>
        <family val="2"/>
      </rPr>
      <t>y</t>
    </r>
  </si>
  <si>
    <r>
      <t>BE</t>
    </r>
    <r>
      <rPr>
        <i/>
        <sz val="8"/>
        <color indexed="8"/>
        <rFont val="Calibri"/>
        <family val="2"/>
      </rPr>
      <t>у</t>
    </r>
    <r>
      <rPr>
        <sz val="11"/>
        <color indexed="8"/>
        <rFont val="Calibri"/>
        <family val="2"/>
      </rPr>
      <t xml:space="preserve"> - PE</t>
    </r>
    <r>
      <rPr>
        <i/>
        <sz val="8"/>
        <color indexed="8"/>
        <rFont val="Calibri"/>
        <family val="2"/>
      </rPr>
      <t>у</t>
    </r>
  </si>
  <si>
    <r>
      <t>BE</t>
    </r>
    <r>
      <rPr>
        <i/>
        <sz val="8"/>
        <color indexed="8"/>
        <rFont val="Calibri"/>
        <family val="2"/>
      </rPr>
      <t>Elec,y</t>
    </r>
  </si>
  <si>
    <t>PEy</t>
  </si>
  <si>
    <r>
      <t>PE</t>
    </r>
    <r>
      <rPr>
        <sz val="8"/>
        <color indexed="8"/>
        <rFont val="Calibri"/>
        <family val="2"/>
      </rPr>
      <t>EL,y</t>
    </r>
  </si>
  <si>
    <r>
      <t>EF</t>
    </r>
    <r>
      <rPr>
        <sz val="8"/>
        <color indexed="8"/>
        <rFont val="Calibri"/>
        <family val="2"/>
      </rPr>
      <t>CO2,EL,y</t>
    </r>
  </si>
  <si>
    <t>N/A</t>
  </si>
  <si>
    <t>Fraction of total electricity, generated by the project activity using waste energy.</t>
  </si>
  <si>
    <t>N/A**</t>
  </si>
  <si>
    <r>
      <t>** - value appears in PDD as EL</t>
    </r>
    <r>
      <rPr>
        <sz val="8"/>
        <color indexed="8"/>
        <rFont val="Calibri"/>
        <family val="2"/>
      </rPr>
      <t>grid,y</t>
    </r>
  </si>
  <si>
    <r>
      <t>BE</t>
    </r>
    <r>
      <rPr>
        <sz val="8"/>
        <color indexed="8"/>
        <rFont val="Calibri"/>
        <family val="2"/>
      </rPr>
      <t>En,y</t>
    </r>
    <r>
      <rPr>
        <sz val="11"/>
        <color indexed="8"/>
        <rFont val="Calibri"/>
        <family val="2"/>
      </rPr>
      <t xml:space="preserve"> + BE</t>
    </r>
    <r>
      <rPr>
        <i/>
        <sz val="8"/>
        <color indexed="8"/>
        <rFont val="Calibri"/>
        <family val="2"/>
      </rPr>
      <t>flst,y</t>
    </r>
  </si>
  <si>
    <r>
      <t>BE</t>
    </r>
    <r>
      <rPr>
        <sz val="8"/>
        <color indexed="8"/>
        <rFont val="Calibri"/>
        <family val="2"/>
      </rPr>
      <t>flst,y</t>
    </r>
  </si>
  <si>
    <r>
      <t>BE</t>
    </r>
    <r>
      <rPr>
        <sz val="8"/>
        <color indexed="8"/>
        <rFont val="Calibri"/>
        <family val="2"/>
      </rPr>
      <t>Ther,y'</t>
    </r>
  </si>
  <si>
    <r>
      <t>f</t>
    </r>
    <r>
      <rPr>
        <sz val="8"/>
        <color indexed="8"/>
        <rFont val="Calibri"/>
        <family val="2"/>
      </rPr>
      <t>wcm</t>
    </r>
  </si>
  <si>
    <r>
      <t>PE</t>
    </r>
    <r>
      <rPr>
        <sz val="8"/>
        <color indexed="8"/>
        <rFont val="Calibri"/>
        <family val="2"/>
      </rPr>
      <t>AF,y</t>
    </r>
  </si>
  <si>
    <r>
      <t>PE</t>
    </r>
    <r>
      <rPr>
        <sz val="8"/>
        <color indexed="8"/>
        <rFont val="Calibri"/>
        <family val="2"/>
      </rPr>
      <t>EL,Import,y</t>
    </r>
  </si>
  <si>
    <r>
      <t>PE</t>
    </r>
    <r>
      <rPr>
        <sz val="8"/>
        <color indexed="8"/>
        <rFont val="Calibri"/>
        <family val="2"/>
      </rPr>
      <t xml:space="preserve">AF,y </t>
    </r>
    <r>
      <rPr>
        <sz val="11"/>
        <color indexed="8"/>
        <rFont val="Calibri"/>
        <family val="2"/>
      </rPr>
      <t>+ PE</t>
    </r>
    <r>
      <rPr>
        <sz val="8"/>
        <color indexed="8"/>
        <rFont val="Calibri"/>
        <family val="2"/>
      </rPr>
      <t xml:space="preserve">EL,y </t>
    </r>
    <r>
      <rPr>
        <sz val="11"/>
        <color indexed="8"/>
        <rFont val="Calibri"/>
        <family val="2"/>
      </rPr>
      <t>+ PE</t>
    </r>
    <r>
      <rPr>
        <sz val="8"/>
        <color indexed="8"/>
        <rFont val="Calibri"/>
        <family val="2"/>
      </rPr>
      <t>EL,Import,y</t>
    </r>
  </si>
  <si>
    <t>Baseline emissions from steam generation,if any, using fossil fuel that would have ben used for flaring the waste gas in absence of the project activity.This is relevant for those project activities where in the baseline steam is used to flare waste gas. Not applicable, because in the baseline and project scenario steam for the COG flaring is generated by COG combustion.</t>
  </si>
  <si>
    <t>Baseline emissions from thermal energy(due to heat generation by element process)during the year y. Neglected.</t>
  </si>
  <si>
    <t>Project activity emissions from on-site consumption of fossil fuels by co-heneration plant(s), in case they are used as supplementary fuels, due to non-availability of waste energy to the project activity or due to any other reason. Not applicable.</t>
  </si>
  <si>
    <t>Project activity emissions from import of electricity replacing captive electricity generated in th absence of the project activity for Type-2 project activities. Not applicable.</t>
  </si>
  <si>
    <r>
      <t>Q</t>
    </r>
    <r>
      <rPr>
        <sz val="8"/>
        <color indexed="8"/>
        <rFont val="Calibri"/>
        <family val="2"/>
      </rPr>
      <t>COG,BE,y</t>
    </r>
  </si>
  <si>
    <t>Baseline equivalent of amount of COG generated in the year y</t>
  </si>
  <si>
    <r>
      <t>tCO</t>
    </r>
    <r>
      <rPr>
        <sz val="8"/>
        <color indexed="8"/>
        <rFont val="Calibri"/>
        <family val="2"/>
      </rPr>
      <t>2</t>
    </r>
    <r>
      <rPr>
        <sz val="11"/>
        <color indexed="8"/>
        <rFont val="Calibri"/>
        <family val="2"/>
      </rPr>
      <t>/MWh</t>
    </r>
  </si>
  <si>
    <t xml:space="preserve"> MWh</t>
  </si>
  <si>
    <r>
      <t>tCO</t>
    </r>
    <r>
      <rPr>
        <sz val="8"/>
        <color indexed="8"/>
        <rFont val="Calibri"/>
        <family val="2"/>
      </rPr>
      <t>2</t>
    </r>
  </si>
  <si>
    <t>MWh</t>
  </si>
  <si>
    <t xml:space="preserve">Project emissions from electricity consumed by CHP's auxilliary equipment in the year y </t>
  </si>
  <si>
    <t>Amount of electricity consumed by HCP's equipment which in the absence  of the project  woula have been imported from the grid</t>
  </si>
  <si>
    <r>
      <t>BE</t>
    </r>
    <r>
      <rPr>
        <i/>
        <sz val="8"/>
        <color indexed="8"/>
        <rFont val="Calibri"/>
        <family val="2"/>
      </rPr>
      <t xml:space="preserve">Elec,y </t>
    </r>
    <r>
      <rPr>
        <sz val="11"/>
        <color indexed="8"/>
        <rFont val="Calibri"/>
        <family val="2"/>
      </rPr>
      <t>+</t>
    </r>
    <r>
      <rPr>
        <i/>
        <sz val="8"/>
        <color indexed="8"/>
        <rFont val="Calibri"/>
        <family val="2"/>
      </rPr>
      <t xml:space="preserve"> </t>
    </r>
    <r>
      <rPr>
        <sz val="11"/>
        <color indexed="8"/>
        <rFont val="Calibri"/>
        <family val="2"/>
      </rPr>
      <t>BE</t>
    </r>
    <r>
      <rPr>
        <i/>
        <sz val="8"/>
        <color indexed="8"/>
        <rFont val="Calibri"/>
        <family val="2"/>
      </rPr>
      <t>Ther,y'</t>
    </r>
  </si>
  <si>
    <t>November</t>
  </si>
  <si>
    <r>
      <t>EL</t>
    </r>
    <r>
      <rPr>
        <sz val="8"/>
        <color indexed="8"/>
        <rFont val="Calibri"/>
        <family val="2"/>
      </rPr>
      <t>BE</t>
    </r>
    <r>
      <rPr>
        <sz val="11"/>
        <color indexed="8"/>
        <rFont val="Calibri"/>
        <family val="2"/>
      </rPr>
      <t>,</t>
    </r>
    <r>
      <rPr>
        <sz val="8"/>
        <color indexed="8"/>
        <rFont val="Calibri"/>
        <family val="2"/>
      </rPr>
      <t>grid,у</t>
    </r>
  </si>
  <si>
    <r>
      <t>EL</t>
    </r>
    <r>
      <rPr>
        <sz val="8"/>
        <color indexed="8"/>
        <rFont val="Calibri"/>
        <family val="2"/>
      </rPr>
      <t>PE,grid,у</t>
    </r>
  </si>
  <si>
    <t>Baseline emissions due to displacement of electricity during the year</t>
  </si>
  <si>
    <t>December</t>
  </si>
  <si>
    <t>Amount of COG generated per 9 months (n m3)</t>
  </si>
  <si>
    <t>Amount of electricity sent to the grid per 9 months</t>
  </si>
  <si>
    <t>Amount of electricity, consumed by CHP from the grid per 9 months</t>
  </si>
  <si>
    <r>
      <t>(Q</t>
    </r>
    <r>
      <rPr>
        <sz val="8"/>
        <color indexed="8"/>
        <rFont val="Calibri"/>
        <family val="2"/>
      </rPr>
      <t>COG/</t>
    </r>
    <r>
      <rPr>
        <sz val="11"/>
        <color indexed="8"/>
        <rFont val="Calibri"/>
        <family val="2"/>
      </rPr>
      <t>12)×9</t>
    </r>
  </si>
  <si>
    <t>Baseline emissions in the year y (9 months)</t>
  </si>
  <si>
    <t>Project Emissions due to project activity in the year y (9 months)</t>
  </si>
  <si>
    <t>Emission factor for specific indirect CO2 emissions of 2nd voltage class grid connected power consumption, NEIA, order #75 from 12.05.2011</t>
  </si>
  <si>
    <t xml:space="preserve">Emission factor for specific indirect CO2 emissions from thermal power plants energy production connected to Ukrainian united electricity system. NEIA, order #75 from 12.05.2011 </t>
  </si>
  <si>
    <t>tCO2/MWh</t>
  </si>
  <si>
    <t>Energy that would have been produced in project year y using COG generated in base year expressed as a fraction of total energy production using COG in year y. If project COG production is lower than baseline COG production parameter equals 1.</t>
  </si>
  <si>
    <t>Data  from 01.04.2011 till 31.12.2011, monthly</t>
  </si>
  <si>
    <t>Units in HCP report</t>
  </si>
  <si>
    <t>Value in HCP report</t>
  </si>
  <si>
    <t>Units in MR calculations</t>
  </si>
  <si>
    <t>Value in MR calculations</t>
  </si>
  <si>
    <t>Variable</t>
  </si>
  <si>
    <t>Electricity sent to the grid</t>
  </si>
  <si>
    <t xml:space="preserve">Electricity, consumed from the grid </t>
  </si>
  <si>
    <t>COG, generated by HCP</t>
  </si>
  <si>
    <t>kWh</t>
  </si>
  <si>
    <t>m3</t>
  </si>
  <si>
    <t>thousands of m3</t>
  </si>
  <si>
    <t>COG, generated by HCP, thousands m3</t>
  </si>
  <si>
    <t>Electricity production, kWh</t>
  </si>
  <si>
    <t>Electricity sent to the grid,kWh</t>
  </si>
  <si>
    <t>EFprod,y</t>
  </si>
  <si>
    <t>EFred,y</t>
  </si>
  <si>
    <t>Conversion of  monitoring variables into units, used in PDD</t>
  </si>
  <si>
    <r>
      <rPr>
        <sz val="8"/>
        <color indexed="8"/>
        <rFont val="Calibri"/>
        <family val="2"/>
      </rPr>
      <t xml:space="preserve"> </t>
    </r>
    <r>
      <rPr>
        <sz val="11"/>
        <color indexed="8"/>
        <rFont val="Calibri"/>
        <family val="2"/>
      </rPr>
      <t>EL</t>
    </r>
    <r>
      <rPr>
        <sz val="8"/>
        <color indexed="8"/>
        <rFont val="Calibri"/>
        <family val="2"/>
      </rPr>
      <t>PEgrid,y</t>
    </r>
    <r>
      <rPr>
        <sz val="11"/>
        <color indexed="8"/>
        <rFont val="Calibri"/>
        <family val="2"/>
      </rPr>
      <t xml:space="preserve">  × EF</t>
    </r>
    <r>
      <rPr>
        <sz val="8"/>
        <color indexed="8"/>
        <rFont val="Calibri"/>
        <family val="2"/>
      </rPr>
      <t>red</t>
    </r>
  </si>
  <si>
    <t>PDD version 3.3. , Annex 2</t>
  </si>
  <si>
    <t>PDD version 3.3. , Section D</t>
  </si>
  <si>
    <r>
      <t>Q</t>
    </r>
    <r>
      <rPr>
        <sz val="8"/>
        <color indexed="8"/>
        <rFont val="Calibri"/>
        <family val="2"/>
      </rPr>
      <t>COG,BL,y</t>
    </r>
    <r>
      <rPr>
        <sz val="11"/>
        <color indexed="8"/>
        <rFont val="Calibri"/>
        <family val="2"/>
      </rPr>
      <t>/Q</t>
    </r>
    <r>
      <rPr>
        <sz val="8"/>
        <color indexed="8"/>
        <rFont val="Calibri"/>
        <family val="2"/>
      </rPr>
      <t>COG,y</t>
    </r>
  </si>
  <si>
    <r>
      <t>f</t>
    </r>
    <r>
      <rPr>
        <sz val="8"/>
        <color indexed="8"/>
        <rFont val="Calibri"/>
        <family val="2"/>
      </rPr>
      <t>cap</t>
    </r>
    <r>
      <rPr>
        <sz val="11"/>
        <color indexed="8"/>
        <rFont val="Calibri"/>
        <family val="2"/>
      </rPr>
      <t xml:space="preserve"> </t>
    </r>
    <r>
      <rPr>
        <sz val="11"/>
        <color indexed="8"/>
        <rFont val="Calibri"/>
        <family val="2"/>
      </rPr>
      <t xml:space="preserve">× </t>
    </r>
    <r>
      <rPr>
        <sz val="11"/>
        <color indexed="8"/>
        <rFont val="Calibri"/>
        <family val="2"/>
      </rPr>
      <t>f</t>
    </r>
    <r>
      <rPr>
        <sz val="8"/>
        <color indexed="8"/>
        <rFont val="Calibri"/>
        <family val="2"/>
      </rPr>
      <t>wcm</t>
    </r>
    <r>
      <rPr>
        <sz val="11"/>
        <color indexed="8"/>
        <rFont val="Calibri"/>
        <family val="2"/>
      </rPr>
      <t xml:space="preserve">  × (EL</t>
    </r>
    <r>
      <rPr>
        <sz val="8"/>
        <color indexed="8"/>
        <rFont val="Calibri"/>
        <family val="2"/>
      </rPr>
      <t>HCP,y</t>
    </r>
    <r>
      <rPr>
        <sz val="11"/>
        <color indexed="8"/>
        <rFont val="Calibri"/>
        <family val="2"/>
      </rPr>
      <t xml:space="preserve"> × EF</t>
    </r>
    <r>
      <rPr>
        <sz val="8"/>
        <color indexed="8"/>
        <rFont val="Calibri"/>
        <family val="2"/>
      </rPr>
      <t>red,y</t>
    </r>
    <r>
      <rPr>
        <sz val="11"/>
        <color indexed="8"/>
        <rFont val="Calibri"/>
        <family val="2"/>
      </rPr>
      <t xml:space="preserve"> + EL</t>
    </r>
    <r>
      <rPr>
        <sz val="8"/>
        <color indexed="8"/>
        <rFont val="Calibri"/>
        <family val="2"/>
      </rPr>
      <t>BE,</t>
    </r>
    <r>
      <rPr>
        <i/>
        <sz val="8"/>
        <color indexed="8"/>
        <rFont val="Calibri"/>
        <family val="2"/>
      </rPr>
      <t>grid,y</t>
    </r>
    <r>
      <rPr>
        <sz val="11"/>
        <color indexed="8"/>
        <rFont val="Calibri"/>
        <family val="2"/>
      </rPr>
      <t xml:space="preserve"> </t>
    </r>
    <r>
      <rPr>
        <sz val="11"/>
        <color indexed="8"/>
        <rFont val="Calibri"/>
        <family val="2"/>
      </rPr>
      <t>× EFprod,y)</t>
    </r>
  </si>
</sst>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_-* #,##0.000_р_._-;\-* #,##0.000_р_._-;_-* &quot;-&quot;??_р_._-;_-@_-"/>
    <numFmt numFmtId="166" formatCode="_-* #,##0_р_._-;\-* #,##0_р_._-;_-* &quot;-&quot;??_р_._-;_-@_-"/>
    <numFmt numFmtId="167" formatCode="#,##0.000_ ;\-#,##0.000\ "/>
    <numFmt numFmtId="168" formatCode="0.000"/>
    <numFmt numFmtId="169" formatCode="#,##0_ ;\-#,##0\ "/>
  </numFmts>
  <fonts count="27">
    <font>
      <sz val="11"/>
      <color indexed="8"/>
      <name val="Calibri"/>
      <family val="2"/>
    </font>
    <font>
      <b/>
      <sz val="11"/>
      <color indexed="8"/>
      <name val="Calibri"/>
      <family val="2"/>
    </font>
    <font>
      <sz val="11"/>
      <color indexed="8"/>
      <name val="Times New Roman"/>
      <family val="1"/>
    </font>
    <font>
      <sz val="10"/>
      <name val="Arial Cyr"/>
      <family val="0"/>
    </font>
    <font>
      <b/>
      <sz val="10"/>
      <name val="Arial Cyr"/>
      <family val="0"/>
    </font>
    <font>
      <sz val="12"/>
      <name val="Arial Cyr"/>
      <family val="0"/>
    </font>
    <font>
      <vertAlign val="subscript"/>
      <sz val="11"/>
      <color indexed="8"/>
      <name val="Calibri"/>
      <family val="2"/>
    </font>
    <font>
      <sz val="8"/>
      <color indexed="8"/>
      <name val="Calibri"/>
      <family val="2"/>
    </font>
    <font>
      <sz val="11"/>
      <name val="Calibri"/>
      <family val="2"/>
    </font>
    <font>
      <sz val="16"/>
      <color indexed="8"/>
      <name val="Calibri"/>
      <family val="2"/>
    </font>
    <font>
      <b/>
      <sz val="16"/>
      <color indexed="8"/>
      <name val="Calibri"/>
      <family val="2"/>
    </font>
    <font>
      <i/>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3" fillId="0" borderId="0">
      <alignment/>
      <protection/>
    </xf>
    <xf numFmtId="4" fontId="4" fillId="22" borderId="0" applyBorder="0" applyProtection="0">
      <alignment horizontal="right" vertical="center" indent="1"/>
    </xf>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164" fontId="3" fillId="0" borderId="0" applyFont="0"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164" fontId="3" fillId="0" borderId="0" applyFont="0" applyFill="0" applyBorder="0" applyProtection="0">
      <alignment horizontal="right" vertical="center"/>
    </xf>
  </cellStyleXfs>
  <cellXfs count="87">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xf>
    <xf numFmtId="0" fontId="5" fillId="0" borderId="0" xfId="52" applyFont="1" applyBorder="1" applyAlignment="1">
      <alignment horizontal="center" vertical="center"/>
      <protection/>
    </xf>
    <xf numFmtId="49" fontId="5" fillId="0" borderId="0" xfId="52" applyNumberFormat="1" applyFont="1" applyBorder="1" applyAlignment="1">
      <alignment horizontal="center" vertical="center"/>
      <protection/>
    </xf>
    <xf numFmtId="0" fontId="5" fillId="0" borderId="0" xfId="52" applyFont="1" applyBorder="1" applyAlignment="1">
      <alignment vertical="center" wrapText="1"/>
      <protection/>
    </xf>
    <xf numFmtId="3" fontId="3" fillId="0" borderId="0" xfId="52" applyNumberFormat="1" applyFont="1" applyBorder="1" applyAlignment="1">
      <alignment vertical="center"/>
      <protection/>
    </xf>
    <xf numFmtId="0" fontId="0" fillId="0" borderId="0" xfId="0" applyFont="1" applyFill="1" applyBorder="1" applyAlignment="1">
      <alignment horizontal="center" vertical="center"/>
    </xf>
    <xf numFmtId="0" fontId="0" fillId="0" borderId="10" xfId="0" applyFont="1" applyBorder="1" applyAlignment="1">
      <alignment horizontal="center" vertical="center" wrapText="1"/>
    </xf>
    <xf numFmtId="0" fontId="1" fillId="5" borderId="10" xfId="0" applyFont="1" applyFill="1" applyBorder="1" applyAlignment="1">
      <alignment horizontal="center" vertical="center"/>
    </xf>
    <xf numFmtId="166" fontId="0" fillId="0" borderId="0" xfId="0" applyNumberFormat="1" applyAlignment="1">
      <alignment/>
    </xf>
    <xf numFmtId="0" fontId="1" fillId="5" borderId="10" xfId="0" applyFont="1" applyFill="1" applyBorder="1" applyAlignment="1">
      <alignment horizontal="center" vertical="center" wrapText="1"/>
    </xf>
    <xf numFmtId="0" fontId="10"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8" fillId="0" borderId="0" xfId="52" applyFont="1" applyFill="1" applyBorder="1" applyAlignment="1">
      <alignment vertical="center"/>
      <protection/>
    </xf>
    <xf numFmtId="0" fontId="8" fillId="0" borderId="0" xfId="52" applyFont="1" applyFill="1" applyBorder="1">
      <alignment/>
      <protection/>
    </xf>
    <xf numFmtId="0" fontId="0" fillId="0" borderId="0" xfId="0" applyFont="1" applyFill="1" applyBorder="1" applyAlignment="1">
      <alignment/>
    </xf>
    <xf numFmtId="0" fontId="3" fillId="0" borderId="0" xfId="52" applyFill="1" applyBorder="1">
      <alignment/>
      <protection/>
    </xf>
    <xf numFmtId="0" fontId="0" fillId="5" borderId="10" xfId="0" applyFill="1" applyBorder="1" applyAlignment="1">
      <alignment wrapText="1"/>
    </xf>
    <xf numFmtId="0" fontId="0" fillId="24" borderId="0" xfId="0" applyFill="1" applyAlignment="1">
      <alignment/>
    </xf>
    <xf numFmtId="0" fontId="0" fillId="0" borderId="10" xfId="0" applyFont="1" applyBorder="1" applyAlignment="1">
      <alignment horizontal="left" vertical="center" wrapText="1"/>
    </xf>
    <xf numFmtId="0" fontId="0" fillId="0" borderId="11" xfId="0" applyBorder="1" applyAlignment="1">
      <alignment horizontal="left" vertical="center" wrapText="1"/>
    </xf>
    <xf numFmtId="1" fontId="0" fillId="0" borderId="10" xfId="61" applyNumberFormat="1" applyFont="1" applyFill="1" applyBorder="1" applyAlignment="1">
      <alignment horizontal="center" vertical="center" wrapText="1"/>
    </xf>
    <xf numFmtId="167" fontId="0" fillId="0" borderId="10" xfId="61" applyNumberFormat="1" applyFont="1" applyBorder="1" applyAlignment="1">
      <alignment horizontal="center"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0" fillId="0" borderId="10" xfId="0" applyFont="1" applyBorder="1" applyAlignment="1">
      <alignment horizont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shrinkToFit="1"/>
    </xf>
    <xf numFmtId="168" fontId="0" fillId="24" borderId="10" xfId="0" applyNumberFormat="1" applyFont="1" applyFill="1" applyBorder="1" applyAlignment="1">
      <alignment horizontal="center" vertical="center" wrapText="1"/>
    </xf>
    <xf numFmtId="168" fontId="0" fillId="0" borderId="10" xfId="0" applyNumberFormat="1" applyFont="1" applyBorder="1" applyAlignment="1">
      <alignment horizontal="center" vertical="center" wrapText="1"/>
    </xf>
    <xf numFmtId="169" fontId="0" fillId="0" borderId="10" xfId="61" applyNumberFormat="1" applyFont="1" applyBorder="1" applyAlignment="1">
      <alignment horizontal="center" vertical="center"/>
    </xf>
    <xf numFmtId="1" fontId="0" fillId="0" borderId="10" xfId="61" applyNumberFormat="1" applyFont="1" applyBorder="1" applyAlignment="1">
      <alignment horizontal="center" vertical="center"/>
    </xf>
    <xf numFmtId="1" fontId="0" fillId="0" borderId="10" xfId="61" applyNumberFormat="1" applyFont="1" applyFill="1" applyBorder="1" applyAlignment="1">
      <alignment horizontal="center" vertical="center"/>
    </xf>
    <xf numFmtId="169" fontId="1" fillId="0" borderId="10" xfId="61" applyNumberFormat="1" applyFont="1" applyBorder="1" applyAlignment="1">
      <alignment horizontal="center" vertical="center"/>
    </xf>
    <xf numFmtId="169" fontId="0" fillId="24" borderId="10" xfId="61" applyNumberFormat="1" applyFont="1" applyFill="1" applyBorder="1" applyAlignment="1">
      <alignment horizontal="center" vertical="center"/>
    </xf>
    <xf numFmtId="168" fontId="0" fillId="0" borderId="10" xfId="0" applyNumberFormat="1" applyFill="1" applyBorder="1" applyAlignment="1">
      <alignment horizontal="center" vertical="center"/>
    </xf>
    <xf numFmtId="168" fontId="0" fillId="0" borderId="10" xfId="0" applyNumberFormat="1" applyBorder="1" applyAlignment="1">
      <alignment horizontal="center" vertical="center"/>
    </xf>
    <xf numFmtId="0" fontId="0" fillId="0" borderId="10" xfId="0" applyBorder="1" applyAlignment="1">
      <alignment horizontal="center" vertical="center" wrapText="1"/>
    </xf>
    <xf numFmtId="0" fontId="5" fillId="0" borderId="0" xfId="0" applyFont="1" applyBorder="1" applyAlignment="1">
      <alignment vertical="center" wrapText="1"/>
    </xf>
    <xf numFmtId="2" fontId="3" fillId="0" borderId="0" xfId="0" applyNumberFormat="1" applyFont="1" applyBorder="1" applyAlignment="1">
      <alignment horizontal="right" vertical="center"/>
    </xf>
    <xf numFmtId="0" fontId="8" fillId="0" borderId="10" xfId="0" applyFont="1" applyFill="1" applyBorder="1" applyAlignment="1">
      <alignment horizontal="center" vertical="center" wrapText="1"/>
    </xf>
    <xf numFmtId="0" fontId="0" fillId="0" borderId="10" xfId="0" applyBorder="1" applyAlignment="1">
      <alignment horizontal="center" wrapText="1"/>
    </xf>
    <xf numFmtId="168" fontId="0" fillId="0" borderId="10" xfId="0" applyNumberFormat="1" applyBorder="1" applyAlignment="1">
      <alignment horizontal="center" wrapText="1"/>
    </xf>
    <xf numFmtId="0" fontId="0" fillId="0" borderId="10" xfId="0" applyBorder="1" applyAlignment="1">
      <alignment/>
    </xf>
    <xf numFmtId="0" fontId="1" fillId="5" borderId="10" xfId="18" applyFont="1" applyBorder="1" applyAlignment="1">
      <alignment horizontal="center" vertical="center" wrapText="1"/>
    </xf>
    <xf numFmtId="0" fontId="1" fillId="5" borderId="10" xfId="18" applyFont="1" applyBorder="1" applyAlignment="1">
      <alignment horizontal="center" wrapText="1"/>
    </xf>
    <xf numFmtId="168" fontId="0" fillId="0" borderId="10" xfId="0" applyNumberFormat="1" applyBorder="1" applyAlignment="1">
      <alignment horizontal="center" vertical="center" wrapText="1"/>
    </xf>
    <xf numFmtId="168" fontId="3" fillId="0" borderId="10" xfId="0" applyNumberFormat="1" applyFont="1" applyBorder="1" applyAlignment="1">
      <alignment horizontal="center" vertical="center"/>
    </xf>
    <xf numFmtId="168" fontId="0" fillId="0" borderId="10" xfId="0" applyNumberFormat="1" applyBorder="1" applyAlignment="1">
      <alignment horizontal="center"/>
    </xf>
    <xf numFmtId="168" fontId="0" fillId="0" borderId="10" xfId="0" applyNumberFormat="1" applyBorder="1" applyAlignment="1">
      <alignment vertical="center"/>
    </xf>
    <xf numFmtId="0" fontId="1" fillId="5" borderId="10" xfId="18" applyFont="1" applyBorder="1" applyAlignment="1">
      <alignment horizontal="center" vertical="center"/>
    </xf>
    <xf numFmtId="49" fontId="1" fillId="5" borderId="10" xfId="18" applyNumberFormat="1" applyFont="1" applyBorder="1" applyAlignment="1">
      <alignment horizontal="center" vertical="center"/>
    </xf>
    <xf numFmtId="0" fontId="8" fillId="0" borderId="10" xfId="0" applyFont="1" applyBorder="1" applyAlignment="1">
      <alignment horizontal="center" vertical="center" wrapText="1"/>
    </xf>
    <xf numFmtId="168" fontId="3" fillId="0" borderId="10" xfId="0" applyNumberFormat="1" applyFont="1" applyFill="1" applyBorder="1" applyAlignment="1">
      <alignment horizontal="center" vertical="center"/>
    </xf>
    <xf numFmtId="165" fontId="0" fillId="0" borderId="10" xfId="61" applyNumberFormat="1" applyFont="1" applyBorder="1" applyAlignment="1">
      <alignment vertical="center"/>
    </xf>
    <xf numFmtId="0" fontId="10" fillId="0" borderId="0" xfId="0" applyFont="1" applyAlignment="1">
      <alignment/>
    </xf>
    <xf numFmtId="0" fontId="10" fillId="0" borderId="0" xfId="0" applyFont="1" applyFill="1" applyBorder="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vertical="center"/>
    </xf>
    <xf numFmtId="0" fontId="0" fillId="0" borderId="0" xfId="0" applyAlignment="1">
      <alignment horizontal="left"/>
    </xf>
    <xf numFmtId="0" fontId="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0" fillId="0" borderId="10" xfId="0" applyBorder="1" applyAlignment="1">
      <alignment horizontal="center" vertical="center" wrapText="1"/>
    </xf>
    <xf numFmtId="0" fontId="10" fillId="0" borderId="11" xfId="0" applyFont="1" applyFill="1" applyBorder="1" applyAlignment="1">
      <alignment/>
    </xf>
    <xf numFmtId="0" fontId="0" fillId="0" borderId="12" xfId="0" applyBorder="1" applyAlignment="1">
      <alignment/>
    </xf>
    <xf numFmtId="0" fontId="0" fillId="0" borderId="13" xfId="0"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атёж"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екстовый" xfId="60"/>
    <cellStyle name="Comma" xfId="61"/>
    <cellStyle name="Comma [0]" xfId="62"/>
    <cellStyle name="Хороший" xfId="63"/>
    <cellStyle name="Числово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29"/>
  <sheetViews>
    <sheetView tabSelected="1" zoomScale="78" zoomScaleNormal="78" zoomScalePageLayoutView="0" workbookViewId="0" topLeftCell="A15">
      <selection activeCell="H24" sqref="H24"/>
    </sheetView>
  </sheetViews>
  <sheetFormatPr defaultColWidth="9.140625" defaultRowHeight="15"/>
  <cols>
    <col min="1" max="1" width="32.28125" style="0" customWidth="1"/>
    <col min="2" max="2" width="14.00390625" style="0" customWidth="1"/>
    <col min="3" max="3" width="17.140625" style="0" customWidth="1"/>
    <col min="4" max="4" width="14.8515625" style="0" customWidth="1"/>
    <col min="5" max="5" width="14.00390625" style="0" customWidth="1"/>
    <col min="6" max="6" width="17.421875" style="0" customWidth="1"/>
    <col min="7" max="8" width="16.28125" style="0" customWidth="1"/>
    <col min="9" max="9" width="13.8515625" style="0" bestFit="1" customWidth="1"/>
    <col min="10" max="10" width="15.140625" style="0" bestFit="1" customWidth="1"/>
    <col min="11" max="11" width="14.28125" style="0" customWidth="1"/>
    <col min="12" max="12" width="12.140625" style="0" customWidth="1"/>
    <col min="13" max="13" width="13.28125" style="0" bestFit="1" customWidth="1"/>
  </cols>
  <sheetData>
    <row r="1" spans="1:8" ht="21">
      <c r="A1" s="62" t="s">
        <v>21</v>
      </c>
      <c r="B1" s="63"/>
      <c r="C1" s="63"/>
      <c r="D1" s="63"/>
      <c r="E1" s="63"/>
      <c r="F1" s="63"/>
      <c r="G1" s="63"/>
      <c r="H1" s="63"/>
    </row>
    <row r="2" spans="1:8" ht="18" customHeight="1">
      <c r="A2" s="19" t="s">
        <v>75</v>
      </c>
      <c r="B2" s="20"/>
      <c r="C2" s="20"/>
      <c r="D2" s="21"/>
      <c r="E2" s="22"/>
      <c r="F2" s="22"/>
      <c r="G2" s="22"/>
      <c r="H2" s="22"/>
    </row>
    <row r="3" spans="1:11" ht="31.5" customHeight="1">
      <c r="A3" s="56" t="s">
        <v>23</v>
      </c>
      <c r="B3" s="57" t="s">
        <v>8</v>
      </c>
      <c r="C3" s="57" t="s">
        <v>9</v>
      </c>
      <c r="D3" s="57" t="s">
        <v>10</v>
      </c>
      <c r="E3" s="57" t="s">
        <v>11</v>
      </c>
      <c r="F3" s="57" t="s">
        <v>12</v>
      </c>
      <c r="G3" s="57" t="s">
        <v>13</v>
      </c>
      <c r="H3" s="57" t="s">
        <v>14</v>
      </c>
      <c r="I3" s="57" t="s">
        <v>60</v>
      </c>
      <c r="J3" s="57" t="s">
        <v>64</v>
      </c>
      <c r="K3" s="56" t="s">
        <v>15</v>
      </c>
    </row>
    <row r="4" spans="1:11" ht="34.5" customHeight="1">
      <c r="A4" s="58" t="s">
        <v>87</v>
      </c>
      <c r="B4" s="53">
        <v>11334.22</v>
      </c>
      <c r="C4" s="53">
        <v>13326.7</v>
      </c>
      <c r="D4" s="53">
        <v>9340.29</v>
      </c>
      <c r="E4" s="53">
        <v>6800.08</v>
      </c>
      <c r="F4" s="53">
        <v>7492.842</v>
      </c>
      <c r="G4" s="53">
        <v>9408.9</v>
      </c>
      <c r="H4" s="53">
        <v>10444.4</v>
      </c>
      <c r="I4" s="53">
        <v>12758.139</v>
      </c>
      <c r="J4" s="53">
        <v>13305.244</v>
      </c>
      <c r="K4" s="53">
        <f>SUM(B4:J4)</f>
        <v>94210.815</v>
      </c>
    </row>
    <row r="5" spans="1:11" ht="24" customHeight="1">
      <c r="A5" s="58" t="s">
        <v>88</v>
      </c>
      <c r="B5" s="53">
        <v>4613016</v>
      </c>
      <c r="C5" s="53">
        <v>7695143.999999999</v>
      </c>
      <c r="D5" s="53">
        <v>5134368</v>
      </c>
      <c r="E5" s="53">
        <v>3319056</v>
      </c>
      <c r="F5" s="53">
        <v>2494920</v>
      </c>
      <c r="G5" s="53">
        <v>7425599.999999999</v>
      </c>
      <c r="H5" s="53">
        <v>6044111.999999999</v>
      </c>
      <c r="I5" s="53">
        <v>6394824</v>
      </c>
      <c r="J5" s="53">
        <v>6382224.000000004</v>
      </c>
      <c r="K5" s="53">
        <f>SUM(B5:J5)</f>
        <v>49503264</v>
      </c>
    </row>
    <row r="6" spans="1:11" ht="24.75" customHeight="1">
      <c r="A6" s="46" t="s">
        <v>89</v>
      </c>
      <c r="B6" s="59">
        <v>4140969</v>
      </c>
      <c r="C6" s="59">
        <v>6986805.000000001</v>
      </c>
      <c r="D6" s="59">
        <v>4565694</v>
      </c>
      <c r="E6" s="59">
        <v>2922570</v>
      </c>
      <c r="F6" s="59">
        <v>2208675</v>
      </c>
      <c r="G6" s="59">
        <v>6747005.999999999</v>
      </c>
      <c r="H6" s="59">
        <v>5368775.000000003</v>
      </c>
      <c r="I6" s="59">
        <v>5685519</v>
      </c>
      <c r="J6" s="59">
        <v>5699757.000000003</v>
      </c>
      <c r="K6" s="59">
        <f>SUM(B6:J6)</f>
        <v>44325770</v>
      </c>
    </row>
    <row r="7" spans="1:11" ht="24.75" customHeight="1">
      <c r="A7" s="58" t="s">
        <v>82</v>
      </c>
      <c r="B7" s="53">
        <v>70938</v>
      </c>
      <c r="C7" s="53">
        <v>18080.999999999938</v>
      </c>
      <c r="D7" s="53">
        <v>55419.00000000006</v>
      </c>
      <c r="E7" s="53">
        <v>37799.99999999994</v>
      </c>
      <c r="F7" s="53">
        <v>74088</v>
      </c>
      <c r="G7" s="53">
        <v>293.99999999998624</v>
      </c>
      <c r="H7" s="53">
        <v>66801</v>
      </c>
      <c r="I7" s="53">
        <v>21</v>
      </c>
      <c r="J7" s="53">
        <v>23331</v>
      </c>
      <c r="K7" s="53">
        <f>SUM(B7:J7)</f>
        <v>346772.99999999994</v>
      </c>
    </row>
    <row r="8" spans="1:11" ht="24.75" customHeight="1">
      <c r="A8" s="44"/>
      <c r="B8" s="45"/>
      <c r="C8" s="45"/>
      <c r="D8" s="45"/>
      <c r="E8" s="45"/>
      <c r="F8" s="45"/>
      <c r="G8" s="45"/>
      <c r="H8" s="45"/>
      <c r="I8" s="45"/>
      <c r="J8" s="45"/>
      <c r="K8" s="45"/>
    </row>
    <row r="9" spans="1:19" ht="17.25" customHeight="1">
      <c r="A9" s="61" t="s">
        <v>92</v>
      </c>
      <c r="B9" s="61"/>
      <c r="C9" s="61"/>
      <c r="D9" s="61"/>
      <c r="E9" s="61"/>
      <c r="I9" s="44"/>
      <c r="J9" s="45"/>
      <c r="K9" s="45"/>
      <c r="L9" s="45"/>
      <c r="M9" s="45"/>
      <c r="N9" s="45"/>
      <c r="O9" s="45"/>
      <c r="P9" s="45"/>
      <c r="Q9" s="45"/>
      <c r="R9" s="45"/>
      <c r="S9" s="45"/>
    </row>
    <row r="10" spans="1:19" ht="32.25" customHeight="1">
      <c r="A10" s="50" t="s">
        <v>80</v>
      </c>
      <c r="B10" s="50" t="s">
        <v>76</v>
      </c>
      <c r="C10" s="50" t="s">
        <v>77</v>
      </c>
      <c r="D10" s="51" t="s">
        <v>78</v>
      </c>
      <c r="E10" s="50" t="s">
        <v>79</v>
      </c>
      <c r="I10" s="44"/>
      <c r="J10" s="45"/>
      <c r="K10" s="45"/>
      <c r="L10" s="45"/>
      <c r="M10" s="45"/>
      <c r="N10" s="45"/>
      <c r="O10" s="45"/>
      <c r="P10" s="45"/>
      <c r="Q10" s="45"/>
      <c r="R10" s="45"/>
      <c r="S10" s="45"/>
    </row>
    <row r="11" spans="1:19" ht="18.75" customHeight="1">
      <c r="A11" s="46" t="s">
        <v>81</v>
      </c>
      <c r="B11" s="43" t="s">
        <v>84</v>
      </c>
      <c r="C11" s="52">
        <f>K6</f>
        <v>44325770</v>
      </c>
      <c r="D11" s="47" t="s">
        <v>56</v>
      </c>
      <c r="E11" s="48">
        <f>C11/1000</f>
        <v>44325.77</v>
      </c>
      <c r="I11" s="44"/>
      <c r="J11" s="45"/>
      <c r="K11" s="45"/>
      <c r="L11" s="45"/>
      <c r="M11" s="45"/>
      <c r="N11" s="45"/>
      <c r="O11" s="45"/>
      <c r="P11" s="45"/>
      <c r="Q11" s="45"/>
      <c r="R11" s="45"/>
      <c r="S11" s="45"/>
    </row>
    <row r="12" spans="1:19" ht="17.25" customHeight="1">
      <c r="A12" s="49" t="s">
        <v>82</v>
      </c>
      <c r="B12" s="43" t="s">
        <v>84</v>
      </c>
      <c r="C12" s="42">
        <f>K7</f>
        <v>346772.99999999994</v>
      </c>
      <c r="D12" s="47" t="s">
        <v>56</v>
      </c>
      <c r="E12" s="54">
        <f>C12/1000</f>
        <v>346.77299999999997</v>
      </c>
      <c r="I12" s="44"/>
      <c r="J12" s="45"/>
      <c r="K12" s="45"/>
      <c r="L12" s="45"/>
      <c r="M12" s="45"/>
      <c r="N12" s="45"/>
      <c r="O12" s="45"/>
      <c r="P12" s="45"/>
      <c r="Q12" s="45"/>
      <c r="R12" s="45"/>
      <c r="S12" s="45"/>
    </row>
    <row r="13" spans="1:19" ht="31.5" customHeight="1">
      <c r="A13" s="6" t="s">
        <v>83</v>
      </c>
      <c r="B13" s="43" t="s">
        <v>86</v>
      </c>
      <c r="C13" s="53">
        <f>K4</f>
        <v>94210.815</v>
      </c>
      <c r="D13" s="43" t="s">
        <v>85</v>
      </c>
      <c r="E13" s="55">
        <f>C13*1000</f>
        <v>94210815</v>
      </c>
      <c r="I13" s="44"/>
      <c r="J13" s="45"/>
      <c r="K13" s="45"/>
      <c r="L13" s="45"/>
      <c r="M13" s="45"/>
      <c r="N13" s="45"/>
      <c r="O13" s="45"/>
      <c r="P13" s="45"/>
      <c r="Q13" s="45"/>
      <c r="R13" s="45"/>
      <c r="S13" s="45"/>
    </row>
    <row r="14" spans="1:11" ht="17.25" customHeight="1">
      <c r="A14" s="44"/>
      <c r="B14" s="45"/>
      <c r="C14" s="45"/>
      <c r="D14" s="45"/>
      <c r="E14" s="45"/>
      <c r="F14" s="45"/>
      <c r="G14" s="45"/>
      <c r="H14" s="45"/>
      <c r="I14" s="45"/>
      <c r="J14" s="45"/>
      <c r="K14" s="45"/>
    </row>
    <row r="16" spans="1:14" ht="15">
      <c r="A16" s="15" t="s">
        <v>5</v>
      </c>
      <c r="B16" s="15" t="s">
        <v>0</v>
      </c>
      <c r="C16" s="69" t="s">
        <v>2</v>
      </c>
      <c r="D16" s="70"/>
      <c r="E16" s="71"/>
      <c r="F16" s="72"/>
      <c r="G16" s="13" t="s">
        <v>6</v>
      </c>
      <c r="H16" s="13" t="s">
        <v>4</v>
      </c>
      <c r="N16" s="1"/>
    </row>
    <row r="17" spans="1:21" ht="18" customHeight="1">
      <c r="A17" s="5">
        <v>15</v>
      </c>
      <c r="B17" s="5" t="s">
        <v>16</v>
      </c>
      <c r="C17" s="66" t="s">
        <v>65</v>
      </c>
      <c r="D17" s="67"/>
      <c r="E17" s="67"/>
      <c r="F17" s="68"/>
      <c r="G17" s="5" t="s">
        <v>25</v>
      </c>
      <c r="H17" s="27">
        <f>ROUND(E13,3)</f>
        <v>94210815</v>
      </c>
      <c r="J17" s="2"/>
      <c r="K17" s="2"/>
      <c r="L17" s="2"/>
      <c r="M17" s="7"/>
      <c r="N17" s="8"/>
      <c r="O17" s="8"/>
      <c r="P17" s="8"/>
      <c r="Q17" s="8"/>
      <c r="R17" s="8"/>
      <c r="S17" s="8"/>
      <c r="T17" s="8"/>
      <c r="U17" s="7"/>
    </row>
    <row r="18" spans="1:21" ht="19.5" customHeight="1">
      <c r="A18" s="4" t="s">
        <v>38</v>
      </c>
      <c r="B18" s="5" t="s">
        <v>61</v>
      </c>
      <c r="C18" s="73" t="s">
        <v>66</v>
      </c>
      <c r="D18" s="74"/>
      <c r="E18" s="74"/>
      <c r="F18" s="75"/>
      <c r="G18" s="5" t="s">
        <v>54</v>
      </c>
      <c r="H18" s="28">
        <f>ROUND(E11,3)</f>
        <v>44325.77</v>
      </c>
      <c r="J18" s="2"/>
      <c r="K18" s="2"/>
      <c r="L18" s="2"/>
      <c r="M18" s="9"/>
      <c r="N18" s="10"/>
      <c r="O18" s="10"/>
      <c r="P18" s="10"/>
      <c r="Q18" s="10"/>
      <c r="R18" s="10"/>
      <c r="S18" s="10"/>
      <c r="T18" s="10"/>
      <c r="U18" s="10"/>
    </row>
    <row r="19" spans="1:21" ht="21.75" customHeight="1">
      <c r="A19" s="4" t="s">
        <v>38</v>
      </c>
      <c r="B19" s="5" t="s">
        <v>62</v>
      </c>
      <c r="C19" s="73" t="s">
        <v>67</v>
      </c>
      <c r="D19" s="74"/>
      <c r="E19" s="74"/>
      <c r="F19" s="75"/>
      <c r="G19" s="5" t="s">
        <v>54</v>
      </c>
      <c r="H19" s="60">
        <f>ROUND(E12,3)</f>
        <v>346.773</v>
      </c>
      <c r="J19" s="2"/>
      <c r="K19" s="2"/>
      <c r="L19" s="2"/>
      <c r="M19" s="9"/>
      <c r="N19" s="10"/>
      <c r="O19" s="10"/>
      <c r="P19" s="10"/>
      <c r="Q19" s="10"/>
      <c r="R19" s="10"/>
      <c r="S19" s="10"/>
      <c r="T19" s="10"/>
      <c r="U19" s="10"/>
    </row>
    <row r="20" spans="1:8" ht="96" customHeight="1">
      <c r="A20" s="4" t="s">
        <v>36</v>
      </c>
      <c r="B20" s="3" t="s">
        <v>41</v>
      </c>
      <c r="C20" s="76" t="s">
        <v>47</v>
      </c>
      <c r="D20" s="74"/>
      <c r="E20" s="74"/>
      <c r="F20" s="75"/>
      <c r="G20" s="4" t="s">
        <v>55</v>
      </c>
      <c r="H20" s="42">
        <v>0</v>
      </c>
    </row>
    <row r="21" spans="1:8" ht="29.25" customHeight="1">
      <c r="A21" s="4" t="s">
        <v>36</v>
      </c>
      <c r="B21" s="3" t="s">
        <v>42</v>
      </c>
      <c r="C21" s="76" t="s">
        <v>48</v>
      </c>
      <c r="D21" s="74"/>
      <c r="E21" s="74"/>
      <c r="F21" s="75"/>
      <c r="G21" s="4" t="s">
        <v>55</v>
      </c>
      <c r="H21" s="42">
        <v>0</v>
      </c>
    </row>
    <row r="22" spans="1:8" ht="30" customHeight="1">
      <c r="A22" s="4" t="s">
        <v>36</v>
      </c>
      <c r="B22" s="3" t="s">
        <v>43</v>
      </c>
      <c r="C22" s="76" t="s">
        <v>37</v>
      </c>
      <c r="D22" s="74"/>
      <c r="E22" s="74"/>
      <c r="F22" s="75"/>
      <c r="G22" s="4"/>
      <c r="H22" s="42">
        <v>1</v>
      </c>
    </row>
    <row r="23" spans="1:8" ht="56.25" customHeight="1">
      <c r="A23" s="4" t="s">
        <v>36</v>
      </c>
      <c r="B23" s="3" t="s">
        <v>44</v>
      </c>
      <c r="C23" s="76" t="s">
        <v>49</v>
      </c>
      <c r="D23" s="74"/>
      <c r="E23" s="74"/>
      <c r="F23" s="75"/>
      <c r="G23" s="4" t="s">
        <v>55</v>
      </c>
      <c r="H23" s="42">
        <v>0</v>
      </c>
    </row>
    <row r="24" spans="1:10" ht="45.75" customHeight="1">
      <c r="A24" s="4" t="s">
        <v>36</v>
      </c>
      <c r="B24" s="3" t="s">
        <v>45</v>
      </c>
      <c r="C24" s="76" t="s">
        <v>50</v>
      </c>
      <c r="D24" s="74"/>
      <c r="E24" s="74"/>
      <c r="F24" s="75"/>
      <c r="G24" s="4" t="s">
        <v>55</v>
      </c>
      <c r="H24" s="42">
        <v>0</v>
      </c>
      <c r="J24" s="25"/>
    </row>
    <row r="25" spans="1:8" ht="28.5" customHeight="1">
      <c r="A25" s="29">
        <v>11</v>
      </c>
      <c r="B25" s="3" t="s">
        <v>22</v>
      </c>
      <c r="C25" s="77" t="s">
        <v>58</v>
      </c>
      <c r="D25" s="78"/>
      <c r="E25" s="78"/>
      <c r="F25" s="79"/>
      <c r="G25" s="30" t="s">
        <v>56</v>
      </c>
      <c r="H25" s="41">
        <v>0</v>
      </c>
    </row>
    <row r="26" spans="1:8" ht="60" customHeight="1">
      <c r="A26" s="31">
        <v>14</v>
      </c>
      <c r="B26" s="12" t="s">
        <v>90</v>
      </c>
      <c r="C26" s="83" t="s">
        <v>72</v>
      </c>
      <c r="D26" s="83"/>
      <c r="E26" s="83"/>
      <c r="F26" s="83"/>
      <c r="G26" s="30" t="s">
        <v>73</v>
      </c>
      <c r="H26" s="35">
        <v>1.063</v>
      </c>
    </row>
    <row r="27" spans="1:8" ht="56.25" customHeight="1">
      <c r="A27" s="5">
        <v>16</v>
      </c>
      <c r="B27" s="5" t="s">
        <v>91</v>
      </c>
      <c r="C27" s="80" t="s">
        <v>71</v>
      </c>
      <c r="D27" s="81"/>
      <c r="E27" s="81"/>
      <c r="F27" s="82"/>
      <c r="G27" s="33" t="s">
        <v>53</v>
      </c>
      <c r="H27" s="34">
        <v>1.227</v>
      </c>
    </row>
    <row r="28" spans="1:6" ht="15">
      <c r="A28" s="64"/>
      <c r="B28" s="65"/>
      <c r="C28" s="65"/>
      <c r="D28" s="65"/>
      <c r="E28" s="65"/>
      <c r="F28" s="65"/>
    </row>
    <row r="29" spans="1:6" ht="15">
      <c r="A29" s="64" t="s">
        <v>39</v>
      </c>
      <c r="B29" s="65"/>
      <c r="C29" s="65"/>
      <c r="D29" s="65"/>
      <c r="E29" s="65"/>
      <c r="F29" s="65"/>
    </row>
  </sheetData>
  <sheetProtection/>
  <mergeCells count="16">
    <mergeCell ref="C27:F27"/>
    <mergeCell ref="C26:F26"/>
    <mergeCell ref="C22:F22"/>
    <mergeCell ref="C23:F23"/>
    <mergeCell ref="C24:F24"/>
    <mergeCell ref="C25:F25"/>
    <mergeCell ref="A9:E9"/>
    <mergeCell ref="A1:H1"/>
    <mergeCell ref="A28:F28"/>
    <mergeCell ref="A29:F29"/>
    <mergeCell ref="C17:F17"/>
    <mergeCell ref="C16:F16"/>
    <mergeCell ref="C18:F18"/>
    <mergeCell ref="C19:F19"/>
    <mergeCell ref="C20:F20"/>
    <mergeCell ref="C21:F2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
  <sheetViews>
    <sheetView zoomScale="69" zoomScaleNormal="69" zoomScalePageLayoutView="0" workbookViewId="0" topLeftCell="C1">
      <selection activeCell="E4" sqref="E4"/>
    </sheetView>
  </sheetViews>
  <sheetFormatPr defaultColWidth="9.140625" defaultRowHeight="15"/>
  <cols>
    <col min="1" max="1" width="11.8515625" style="0" customWidth="1"/>
    <col min="2" max="2" width="10.7109375" style="0" customWidth="1"/>
    <col min="3" max="3" width="11.28125" style="0" customWidth="1"/>
    <col min="4" max="4" width="58.140625" style="0" customWidth="1"/>
    <col min="5" max="5" width="30.421875" style="0" customWidth="1"/>
    <col min="6" max="6" width="15.00390625" style="0" customWidth="1"/>
  </cols>
  <sheetData>
    <row r="1" spans="1:6" ht="31.5" customHeight="1">
      <c r="A1" s="16" t="s">
        <v>7</v>
      </c>
      <c r="B1" s="17"/>
      <c r="C1" s="17"/>
      <c r="D1" s="17"/>
      <c r="E1" s="17"/>
      <c r="F1" s="18"/>
    </row>
    <row r="2" spans="1:6" ht="45">
      <c r="A2" s="15" t="s">
        <v>26</v>
      </c>
      <c r="B2" s="13" t="s">
        <v>0</v>
      </c>
      <c r="C2" s="13" t="s">
        <v>1</v>
      </c>
      <c r="D2" s="13" t="s">
        <v>2</v>
      </c>
      <c r="E2" s="13" t="s">
        <v>3</v>
      </c>
      <c r="F2" s="13" t="s">
        <v>4</v>
      </c>
    </row>
    <row r="3" spans="1:6" ht="30" customHeight="1">
      <c r="A3" s="6">
        <v>6</v>
      </c>
      <c r="B3" s="5" t="s">
        <v>17</v>
      </c>
      <c r="C3" s="5" t="s">
        <v>25</v>
      </c>
      <c r="D3" s="25" t="s">
        <v>18</v>
      </c>
      <c r="E3" s="5" t="s">
        <v>94</v>
      </c>
      <c r="F3" s="40">
        <v>187478016</v>
      </c>
    </row>
    <row r="4" spans="1:6" ht="15">
      <c r="A4" s="49"/>
      <c r="B4" s="49" t="s">
        <v>35</v>
      </c>
      <c r="C4" s="49" t="s">
        <v>53</v>
      </c>
      <c r="D4" s="49"/>
      <c r="E4" s="49" t="s">
        <v>95</v>
      </c>
      <c r="F4" s="49">
        <v>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4"/>
  <sheetViews>
    <sheetView zoomScale="90" zoomScaleNormal="90" zoomScalePageLayoutView="0" workbookViewId="0" topLeftCell="A1">
      <selection activeCell="D7" sqref="D7"/>
    </sheetView>
  </sheetViews>
  <sheetFormatPr defaultColWidth="9.140625" defaultRowHeight="15"/>
  <cols>
    <col min="2" max="2" width="10.140625" style="0" customWidth="1"/>
    <col min="3" max="3" width="64.28125" style="0" customWidth="1"/>
    <col min="4" max="4" width="53.140625" style="0" customWidth="1"/>
    <col min="5" max="5" width="13.7109375" style="0" customWidth="1"/>
    <col min="6" max="6" width="10.8515625" style="0" customWidth="1"/>
  </cols>
  <sheetData>
    <row r="1" spans="1:6" ht="29.25" customHeight="1">
      <c r="A1" s="84" t="s">
        <v>20</v>
      </c>
      <c r="B1" s="85"/>
      <c r="C1" s="85"/>
      <c r="D1" s="85"/>
      <c r="E1" s="85"/>
      <c r="F1" s="86"/>
    </row>
    <row r="2" spans="1:6" ht="49.5" customHeight="1">
      <c r="A2" s="23" t="s">
        <v>5</v>
      </c>
      <c r="B2" s="13" t="s">
        <v>0</v>
      </c>
      <c r="C2" s="13" t="s">
        <v>2</v>
      </c>
      <c r="D2" s="13" t="s">
        <v>24</v>
      </c>
      <c r="E2" s="13" t="s">
        <v>6</v>
      </c>
      <c r="F2" s="15" t="s">
        <v>4</v>
      </c>
    </row>
    <row r="3" spans="1:7" ht="36" customHeight="1">
      <c r="A3" s="4">
        <v>2</v>
      </c>
      <c r="B3" s="5" t="s">
        <v>34</v>
      </c>
      <c r="C3" s="25" t="s">
        <v>57</v>
      </c>
      <c r="D3" s="12" t="s">
        <v>93</v>
      </c>
      <c r="E3" s="5" t="s">
        <v>55</v>
      </c>
      <c r="F3" s="36">
        <f>ROUND(('Input variables'!H19*'Input variables'!H27),0)</f>
        <v>425</v>
      </c>
      <c r="G3" s="24"/>
    </row>
    <row r="4" spans="1:8" ht="48" customHeight="1">
      <c r="A4" s="4"/>
      <c r="B4" s="5" t="s">
        <v>51</v>
      </c>
      <c r="C4" s="25" t="s">
        <v>52</v>
      </c>
      <c r="D4" s="12" t="s">
        <v>68</v>
      </c>
      <c r="E4" s="5" t="s">
        <v>25</v>
      </c>
      <c r="F4" s="37">
        <f>'Fixed parameters'!F3/12*9</f>
        <v>140608512</v>
      </c>
      <c r="G4" s="24"/>
      <c r="H4" s="14"/>
    </row>
    <row r="5" spans="1:7" ht="35.25" customHeight="1">
      <c r="A5" s="4">
        <v>1</v>
      </c>
      <c r="B5" s="5" t="s">
        <v>33</v>
      </c>
      <c r="C5" s="25" t="s">
        <v>70</v>
      </c>
      <c r="D5" s="12" t="s">
        <v>46</v>
      </c>
      <c r="E5" s="5" t="s">
        <v>55</v>
      </c>
      <c r="F5" s="36">
        <f>ROUND(('Emission reductions'!F3+'Input variables'!H23+'Input variables'!H24),0)</f>
        <v>425</v>
      </c>
      <c r="G5" s="24"/>
    </row>
    <row r="6" spans="1:7" ht="63" customHeight="1">
      <c r="A6" s="4">
        <v>13</v>
      </c>
      <c r="B6" s="5" t="s">
        <v>19</v>
      </c>
      <c r="C6" s="25" t="s">
        <v>74</v>
      </c>
      <c r="D6" s="32" t="s">
        <v>96</v>
      </c>
      <c r="E6" s="5"/>
      <c r="F6" s="38">
        <f>IF('Fixed parameters'!F3/'Emission reductions'!F4&gt;1,1,'Fixed parameters'!F3/'Emission reductions'!F4)</f>
        <v>1</v>
      </c>
      <c r="G6" s="24"/>
    </row>
    <row r="7" spans="1:10" ht="52.5" customHeight="1">
      <c r="A7" s="4">
        <v>10</v>
      </c>
      <c r="B7" s="3" t="s">
        <v>32</v>
      </c>
      <c r="C7" s="26" t="s">
        <v>63</v>
      </c>
      <c r="D7" s="4" t="s">
        <v>97</v>
      </c>
      <c r="E7" s="5" t="s">
        <v>55</v>
      </c>
      <c r="F7" s="38">
        <f>ROUND((F6*'Input variables'!H22*('Input variables'!H25*'Input variables'!H27+'Input variables'!H18*'Input variables'!H26)),0)</f>
        <v>47118</v>
      </c>
      <c r="J7" s="14"/>
    </row>
    <row r="8" spans="1:6" ht="30">
      <c r="A8" s="4">
        <v>9</v>
      </c>
      <c r="B8" s="5" t="s">
        <v>27</v>
      </c>
      <c r="C8" s="25" t="s">
        <v>28</v>
      </c>
      <c r="D8" s="12" t="s">
        <v>59</v>
      </c>
      <c r="E8" s="5" t="s">
        <v>55</v>
      </c>
      <c r="F8" s="38">
        <f>ROUND((F7+'Input variables'!H21),0)</f>
        <v>47118</v>
      </c>
    </row>
    <row r="9" spans="1:6" ht="15">
      <c r="A9" s="4">
        <v>8</v>
      </c>
      <c r="B9" s="5" t="s">
        <v>29</v>
      </c>
      <c r="C9" s="25" t="s">
        <v>69</v>
      </c>
      <c r="D9" s="12" t="s">
        <v>40</v>
      </c>
      <c r="E9" s="5" t="s">
        <v>55</v>
      </c>
      <c r="F9" s="38">
        <f>ROUND((F8+'Input variables'!H20),0)</f>
        <v>47118</v>
      </c>
    </row>
    <row r="10" spans="1:6" ht="15">
      <c r="A10" s="4"/>
      <c r="B10" s="5" t="s">
        <v>30</v>
      </c>
      <c r="C10" s="25" t="s">
        <v>20</v>
      </c>
      <c r="D10" s="12" t="s">
        <v>31</v>
      </c>
      <c r="E10" s="5" t="s">
        <v>55</v>
      </c>
      <c r="F10" s="39">
        <f>ROUND((F9-F5),0)</f>
        <v>46693</v>
      </c>
    </row>
    <row r="11" spans="2:3" ht="21" customHeight="1">
      <c r="B11" s="11"/>
      <c r="C11" s="2"/>
    </row>
    <row r="12" ht="28.5" customHeight="1"/>
    <row r="14" ht="15.75" customHeight="1">
      <c r="F14" s="14"/>
    </row>
    <row r="15" ht="31.5" customHeight="1"/>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 Мончак</dc:creator>
  <cp:keywords/>
  <dc:description/>
  <cp:lastModifiedBy>Manziuk</cp:lastModifiedBy>
  <dcterms:created xsi:type="dcterms:W3CDTF">2011-11-10T12:12:28Z</dcterms:created>
  <dcterms:modified xsi:type="dcterms:W3CDTF">2012-05-16T07:19:37Z</dcterms:modified>
  <cp:category/>
  <cp:version/>
  <cp:contentType/>
  <cp:contentStatus/>
</cp:coreProperties>
</file>