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345" tabRatio="740" activeTab="6"/>
  </bookViews>
  <sheets>
    <sheet name="Lamps" sheetId="8" r:id="rId1"/>
    <sheet name="Schools" sheetId="12" r:id="rId2"/>
    <sheet name="Kindergartens" sheetId="14" r:id="rId3"/>
    <sheet name="Medicine" sheetId="15" r:id="rId4"/>
    <sheet name="Total" sheetId="7" r:id="rId5"/>
    <sheet name="Total (devided by years)" sheetId="16" r:id="rId6"/>
    <sheet name="SSC threshold level" sheetId="13" r:id="rId7"/>
  </sheets>
  <calcPr calcId="144525"/>
</workbook>
</file>

<file path=xl/calcChain.xml><?xml version="1.0" encoding="utf-8"?>
<calcChain xmlns="http://schemas.openxmlformats.org/spreadsheetml/2006/main">
  <c r="B45" i="16" l="1"/>
  <c r="P40" i="15"/>
  <c r="P41" i="15"/>
  <c r="P42" i="15"/>
  <c r="P43" i="15"/>
  <c r="P39" i="15"/>
  <c r="P40" i="14"/>
  <c r="P41" i="14"/>
  <c r="P42" i="14"/>
  <c r="P43" i="14"/>
  <c r="P39" i="14"/>
  <c r="P40" i="12"/>
  <c r="P41" i="12"/>
  <c r="P42" i="12"/>
  <c r="P43" i="12"/>
  <c r="P39" i="12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6" i="16" l="1"/>
  <c r="M26" i="16"/>
  <c r="K26" i="16"/>
  <c r="E29" i="16"/>
  <c r="N29" i="16" s="1"/>
  <c r="D29" i="16"/>
  <c r="M29" i="16" s="1"/>
  <c r="C29" i="16"/>
  <c r="L29" i="16" s="1"/>
  <c r="B29" i="16"/>
  <c r="K29" i="16" s="1"/>
  <c r="F26" i="16"/>
  <c r="G34" i="16" s="1"/>
  <c r="G35" i="16" s="1"/>
  <c r="D26" i="16"/>
  <c r="D34" i="16" s="1"/>
  <c r="B26" i="16"/>
  <c r="C34" i="16" s="1"/>
  <c r="C35" i="16" s="1"/>
  <c r="P29" i="16"/>
  <c r="O29" i="16"/>
  <c r="O12" i="16"/>
  <c r="M12" i="16"/>
  <c r="K12" i="16"/>
  <c r="F12" i="16"/>
  <c r="D12" i="16"/>
  <c r="B12" i="16"/>
  <c r="G15" i="16"/>
  <c r="P15" i="16" s="1"/>
  <c r="F15" i="16"/>
  <c r="O15" i="16" s="1"/>
  <c r="E15" i="16"/>
  <c r="N15" i="16" s="1"/>
  <c r="D15" i="16"/>
  <c r="M15" i="16" s="1"/>
  <c r="C15" i="16"/>
  <c r="L15" i="16" s="1"/>
  <c r="B15" i="16"/>
  <c r="B3" i="12"/>
  <c r="B12" i="12" s="1"/>
  <c r="B13" i="12" s="1"/>
  <c r="B20" i="14"/>
  <c r="B29" i="14" s="1"/>
  <c r="B3" i="14"/>
  <c r="B12" i="14" s="1"/>
  <c r="B20" i="12"/>
  <c r="B29" i="12" s="1"/>
  <c r="B30" i="12" s="1"/>
  <c r="B29" i="15"/>
  <c r="B12" i="15"/>
  <c r="C29" i="12"/>
  <c r="C29" i="14"/>
  <c r="C29" i="15"/>
  <c r="C12" i="15"/>
  <c r="D29" i="12"/>
  <c r="D30" i="12" s="1"/>
  <c r="D29" i="14"/>
  <c r="D30" i="14" s="1"/>
  <c r="D29" i="15"/>
  <c r="D12" i="15"/>
  <c r="E12" i="14"/>
  <c r="E13" i="14" s="1"/>
  <c r="E29" i="14"/>
  <c r="E29" i="15"/>
  <c r="E12" i="15"/>
  <c r="F12" i="14"/>
  <c r="F13" i="14" s="1"/>
  <c r="F29" i="14"/>
  <c r="F30" i="14" s="1"/>
  <c r="F29" i="15"/>
  <c r="F12" i="15"/>
  <c r="F39" i="15"/>
  <c r="G29" i="14"/>
  <c r="G29" i="15"/>
  <c r="G12" i="15"/>
  <c r="B31" i="14"/>
  <c r="B31" i="15"/>
  <c r="B14" i="15"/>
  <c r="C14" i="14"/>
  <c r="C15" i="14" s="1"/>
  <c r="C31" i="14"/>
  <c r="C31" i="15"/>
  <c r="C14" i="15"/>
  <c r="D14" i="14"/>
  <c r="D15" i="14" s="1"/>
  <c r="D31" i="14"/>
  <c r="D31" i="15"/>
  <c r="D14" i="15"/>
  <c r="E31" i="14"/>
  <c r="E31" i="15"/>
  <c r="E32" i="15" s="1"/>
  <c r="E14" i="15"/>
  <c r="F31" i="14"/>
  <c r="F32" i="14" s="1"/>
  <c r="F31" i="15"/>
  <c r="F32" i="15" s="1"/>
  <c r="F14" i="15"/>
  <c r="G14" i="14"/>
  <c r="G15" i="14" s="1"/>
  <c r="G31" i="14"/>
  <c r="G31" i="15"/>
  <c r="G32" i="15" s="1"/>
  <c r="G14" i="15"/>
  <c r="H12" i="12"/>
  <c r="H29" i="12"/>
  <c r="H12" i="14"/>
  <c r="H13" i="14" s="1"/>
  <c r="H29" i="14"/>
  <c r="H29" i="15"/>
  <c r="H12" i="15"/>
  <c r="I12" i="12"/>
  <c r="I13" i="12" s="1"/>
  <c r="I29" i="12"/>
  <c r="I12" i="14"/>
  <c r="I13" i="14" s="1"/>
  <c r="I29" i="14"/>
  <c r="I29" i="15"/>
  <c r="I30" i="15" s="1"/>
  <c r="I12" i="15"/>
  <c r="J12" i="12"/>
  <c r="J13" i="12" s="1"/>
  <c r="J29" i="12"/>
  <c r="J12" i="14"/>
  <c r="J13" i="14" s="1"/>
  <c r="J29" i="14"/>
  <c r="J29" i="15"/>
  <c r="J30" i="15" s="1"/>
  <c r="J12" i="15"/>
  <c r="K12" i="12"/>
  <c r="K29" i="12"/>
  <c r="K30" i="12" s="1"/>
  <c r="K12" i="14"/>
  <c r="K13" i="14" s="1"/>
  <c r="K29" i="14"/>
  <c r="K30" i="14" s="1"/>
  <c r="K29" i="15"/>
  <c r="K12" i="15"/>
  <c r="L12" i="12"/>
  <c r="L29" i="12"/>
  <c r="L29" i="14"/>
  <c r="L29" i="15"/>
  <c r="L30" i="15" s="1"/>
  <c r="L12" i="15"/>
  <c r="M12" i="12"/>
  <c r="M29" i="12"/>
  <c r="M30" i="12" s="1"/>
  <c r="M29" i="14"/>
  <c r="M30" i="14" s="1"/>
  <c r="M29" i="15"/>
  <c r="M12" i="15"/>
  <c r="N12" i="12"/>
  <c r="N13" i="12" s="1"/>
  <c r="N29" i="12"/>
  <c r="N30" i="12" s="1"/>
  <c r="N29" i="14"/>
  <c r="N29" i="15"/>
  <c r="N30" i="15" s="1"/>
  <c r="N12" i="15"/>
  <c r="O12" i="12"/>
  <c r="O13" i="12" s="1"/>
  <c r="O29" i="12"/>
  <c r="O12" i="14"/>
  <c r="O13" i="14" s="1"/>
  <c r="O29" i="14"/>
  <c r="O30" i="14" s="1"/>
  <c r="O29" i="15"/>
  <c r="O30" i="15" s="1"/>
  <c r="O12" i="15"/>
  <c r="C30" i="12"/>
  <c r="C30" i="14"/>
  <c r="C30" i="15"/>
  <c r="C40" i="15" s="1"/>
  <c r="C13" i="15"/>
  <c r="D30" i="15"/>
  <c r="E30" i="14"/>
  <c r="E13" i="15"/>
  <c r="F30" i="15"/>
  <c r="F13" i="15"/>
  <c r="G30" i="14"/>
  <c r="G30" i="15"/>
  <c r="G40" i="15" s="1"/>
  <c r="G13" i="15"/>
  <c r="H13" i="12"/>
  <c r="H30" i="15"/>
  <c r="I30" i="12"/>
  <c r="I30" i="14"/>
  <c r="K13" i="12"/>
  <c r="K30" i="15"/>
  <c r="L13" i="12"/>
  <c r="L13" i="15"/>
  <c r="M30" i="15"/>
  <c r="M13" i="15"/>
  <c r="N13" i="15"/>
  <c r="O13" i="15"/>
  <c r="H14" i="12"/>
  <c r="H15" i="12" s="1"/>
  <c r="H31" i="12"/>
  <c r="H31" i="14"/>
  <c r="H32" i="14" s="1"/>
  <c r="H31" i="15"/>
  <c r="H32" i="15" s="1"/>
  <c r="H14" i="15"/>
  <c r="H15" i="15" s="1"/>
  <c r="I14" i="12"/>
  <c r="I15" i="12" s="1"/>
  <c r="I31" i="12"/>
  <c r="I31" i="14"/>
  <c r="I32" i="14" s="1"/>
  <c r="I31" i="15"/>
  <c r="I14" i="15"/>
  <c r="J14" i="12"/>
  <c r="J15" i="12" s="1"/>
  <c r="J31" i="12"/>
  <c r="J32" i="12" s="1"/>
  <c r="J31" i="14"/>
  <c r="J31" i="15"/>
  <c r="J32" i="15" s="1"/>
  <c r="J14" i="15"/>
  <c r="K14" i="12"/>
  <c r="K15" i="12" s="1"/>
  <c r="K31" i="12"/>
  <c r="K31" i="14"/>
  <c r="K31" i="15"/>
  <c r="K14" i="15"/>
  <c r="L14" i="12"/>
  <c r="L15" i="12" s="1"/>
  <c r="L31" i="12"/>
  <c r="L31" i="14"/>
  <c r="L32" i="14" s="1"/>
  <c r="L31" i="15"/>
  <c r="L32" i="15" s="1"/>
  <c r="L14" i="15"/>
  <c r="M14" i="12"/>
  <c r="M31" i="12"/>
  <c r="M31" i="14"/>
  <c r="M32" i="14" s="1"/>
  <c r="M31" i="15"/>
  <c r="M32" i="15" s="1"/>
  <c r="M14" i="15"/>
  <c r="M15" i="15" s="1"/>
  <c r="N14" i="12"/>
  <c r="N15" i="12" s="1"/>
  <c r="N31" i="12"/>
  <c r="N31" i="14"/>
  <c r="N32" i="14" s="1"/>
  <c r="N31" i="15"/>
  <c r="N14" i="15"/>
  <c r="O14" i="12"/>
  <c r="O31" i="12"/>
  <c r="O31" i="14"/>
  <c r="O32" i="14" s="1"/>
  <c r="O31" i="15"/>
  <c r="O14" i="15"/>
  <c r="O15" i="15" s="1"/>
  <c r="C32" i="14"/>
  <c r="C42" i="14" s="1"/>
  <c r="C32" i="15"/>
  <c r="C33" i="15" s="1"/>
  <c r="C15" i="15"/>
  <c r="C16" i="15" s="1"/>
  <c r="D32" i="14"/>
  <c r="D32" i="15"/>
  <c r="D15" i="15"/>
  <c r="E15" i="15"/>
  <c r="F15" i="15"/>
  <c r="G32" i="14"/>
  <c r="G15" i="15"/>
  <c r="I32" i="12"/>
  <c r="I33" i="12" s="1"/>
  <c r="I32" i="15"/>
  <c r="J15" i="15"/>
  <c r="K32" i="14"/>
  <c r="K32" i="15"/>
  <c r="M15" i="12"/>
  <c r="N32" i="15"/>
  <c r="O15" i="12"/>
  <c r="E16" i="15"/>
  <c r="F16" i="15"/>
  <c r="B13" i="14"/>
  <c r="B30" i="15"/>
  <c r="B15" i="15"/>
  <c r="C7" i="8"/>
  <c r="B7" i="8"/>
  <c r="B36" i="15"/>
  <c r="B36" i="14"/>
  <c r="B36" i="12"/>
  <c r="K39" i="15" l="1"/>
  <c r="K33" i="15"/>
  <c r="O40" i="14"/>
  <c r="O16" i="12"/>
  <c r="M33" i="14"/>
  <c r="G16" i="15"/>
  <c r="F40" i="15"/>
  <c r="D41" i="15"/>
  <c r="B41" i="15"/>
  <c r="B39" i="15"/>
  <c r="F14" i="12"/>
  <c r="F15" i="12" s="1"/>
  <c r="P32" i="16"/>
  <c r="P34" i="16"/>
  <c r="O32" i="16"/>
  <c r="O34" i="16"/>
  <c r="P14" i="15"/>
  <c r="K13" i="15"/>
  <c r="J41" i="15"/>
  <c r="N41" i="15"/>
  <c r="L41" i="15"/>
  <c r="L39" i="15"/>
  <c r="I33" i="15"/>
  <c r="G33" i="15"/>
  <c r="G39" i="15"/>
  <c r="F42" i="15"/>
  <c r="F41" i="15"/>
  <c r="P29" i="15"/>
  <c r="E42" i="15"/>
  <c r="E41" i="15"/>
  <c r="D33" i="15"/>
  <c r="D39" i="15"/>
  <c r="C39" i="15"/>
  <c r="B32" i="15"/>
  <c r="B33" i="15" s="1"/>
  <c r="O33" i="14"/>
  <c r="K33" i="14"/>
  <c r="G33" i="14"/>
  <c r="P29" i="14"/>
  <c r="I33" i="14"/>
  <c r="D33" i="14"/>
  <c r="P31" i="14"/>
  <c r="B32" i="14"/>
  <c r="O16" i="15"/>
  <c r="F33" i="14"/>
  <c r="G43" i="15"/>
  <c r="C43" i="15"/>
  <c r="G42" i="15"/>
  <c r="P12" i="15"/>
  <c r="B8" i="8"/>
  <c r="B3" i="7" s="1"/>
  <c r="B13" i="15"/>
  <c r="F33" i="15"/>
  <c r="J33" i="15"/>
  <c r="E32" i="14"/>
  <c r="E33" i="14" s="1"/>
  <c r="D42" i="14"/>
  <c r="N14" i="14"/>
  <c r="N15" i="14" s="1"/>
  <c r="L14" i="14"/>
  <c r="L15" i="14" s="1"/>
  <c r="L42" i="14" s="1"/>
  <c r="K16" i="12"/>
  <c r="J14" i="14"/>
  <c r="J15" i="14" s="1"/>
  <c r="J16" i="14" s="1"/>
  <c r="H14" i="14"/>
  <c r="H15" i="14" s="1"/>
  <c r="L30" i="14"/>
  <c r="L33" i="14" s="1"/>
  <c r="E30" i="15"/>
  <c r="P30" i="15" s="1"/>
  <c r="D13" i="15"/>
  <c r="O39" i="14"/>
  <c r="N39" i="15"/>
  <c r="N12" i="14"/>
  <c r="N13" i="14" s="1"/>
  <c r="N16" i="14" s="1"/>
  <c r="L12" i="14"/>
  <c r="L13" i="14" s="1"/>
  <c r="G41" i="15"/>
  <c r="F14" i="14"/>
  <c r="F15" i="14" s="1"/>
  <c r="F16" i="14" s="1"/>
  <c r="E14" i="14"/>
  <c r="E15" i="14" s="1"/>
  <c r="E16" i="14" s="1"/>
  <c r="C41" i="14"/>
  <c r="E39" i="15"/>
  <c r="C12" i="14"/>
  <c r="C13" i="14" s="1"/>
  <c r="C16" i="14" s="1"/>
  <c r="F43" i="15"/>
  <c r="G42" i="14"/>
  <c r="E40" i="14"/>
  <c r="K39" i="14"/>
  <c r="B39" i="14"/>
  <c r="B30" i="14"/>
  <c r="C33" i="14"/>
  <c r="L15" i="15"/>
  <c r="D42" i="15"/>
  <c r="C42" i="15"/>
  <c r="O14" i="14"/>
  <c r="O15" i="14" s="1"/>
  <c r="O42" i="14" s="1"/>
  <c r="M14" i="14"/>
  <c r="K14" i="14"/>
  <c r="K15" i="14" s="1"/>
  <c r="K16" i="14" s="1"/>
  <c r="K43" i="14" s="1"/>
  <c r="I14" i="14"/>
  <c r="I15" i="14" s="1"/>
  <c r="I42" i="14" s="1"/>
  <c r="H16" i="12"/>
  <c r="N30" i="14"/>
  <c r="N33" i="14" s="1"/>
  <c r="O39" i="15"/>
  <c r="M12" i="14"/>
  <c r="M13" i="14" s="1"/>
  <c r="M40" i="14" s="1"/>
  <c r="G41" i="14"/>
  <c r="C41" i="15"/>
  <c r="B14" i="14"/>
  <c r="B15" i="14" s="1"/>
  <c r="B16" i="14" s="1"/>
  <c r="G12" i="14"/>
  <c r="G13" i="14" s="1"/>
  <c r="G16" i="14" s="1"/>
  <c r="G43" i="14" s="1"/>
  <c r="E39" i="14"/>
  <c r="B42" i="14"/>
  <c r="N41" i="12"/>
  <c r="F40" i="14"/>
  <c r="D41" i="14"/>
  <c r="B41" i="14"/>
  <c r="F39" i="14"/>
  <c r="O35" i="16"/>
  <c r="K34" i="16"/>
  <c r="O20" i="16"/>
  <c r="O21" i="16" s="1"/>
  <c r="B18" i="16"/>
  <c r="B19" i="16" s="1"/>
  <c r="F20" i="16"/>
  <c r="F21" i="16" s="1"/>
  <c r="K32" i="16"/>
  <c r="B20" i="16"/>
  <c r="G20" i="16"/>
  <c r="G21" i="16" s="1"/>
  <c r="F18" i="16"/>
  <c r="F19" i="16" s="1"/>
  <c r="F22" i="16" s="1"/>
  <c r="D32" i="16"/>
  <c r="D33" i="16" s="1"/>
  <c r="M34" i="16"/>
  <c r="E20" i="16"/>
  <c r="E21" i="16" s="1"/>
  <c r="L34" i="16"/>
  <c r="L35" i="16" s="1"/>
  <c r="B21" i="16"/>
  <c r="G18" i="16"/>
  <c r="G19" i="16" s="1"/>
  <c r="G22" i="16" s="1"/>
  <c r="D18" i="16"/>
  <c r="D19" i="16" s="1"/>
  <c r="D20" i="16"/>
  <c r="D21" i="16" s="1"/>
  <c r="M20" i="16"/>
  <c r="M21" i="16" s="1"/>
  <c r="K15" i="16"/>
  <c r="K20" i="16" s="1"/>
  <c r="K21" i="16" s="1"/>
  <c r="B32" i="16"/>
  <c r="F32" i="16"/>
  <c r="F33" i="16" s="1"/>
  <c r="C32" i="16"/>
  <c r="C33" i="16" s="1"/>
  <c r="C36" i="16" s="1"/>
  <c r="G32" i="16"/>
  <c r="G33" i="16" s="1"/>
  <c r="G36" i="16" s="1"/>
  <c r="F34" i="16"/>
  <c r="F35" i="16" s="1"/>
  <c r="L32" i="16"/>
  <c r="L33" i="16" s="1"/>
  <c r="N32" i="16"/>
  <c r="N33" i="16" s="1"/>
  <c r="N34" i="16"/>
  <c r="N35" i="16" s="1"/>
  <c r="C18" i="16"/>
  <c r="C19" i="16" s="1"/>
  <c r="C20" i="16"/>
  <c r="C21" i="16" s="1"/>
  <c r="E18" i="16"/>
  <c r="E19" i="16" s="1"/>
  <c r="L20" i="16"/>
  <c r="L21" i="16" s="1"/>
  <c r="P20" i="16"/>
  <c r="P21" i="16" s="1"/>
  <c r="B34" i="16"/>
  <c r="E32" i="16"/>
  <c r="E33" i="16" s="1"/>
  <c r="E34" i="16"/>
  <c r="E35" i="16" s="1"/>
  <c r="M32" i="16"/>
  <c r="M33" i="16" s="1"/>
  <c r="M35" i="16"/>
  <c r="K35" i="16"/>
  <c r="P33" i="16"/>
  <c r="D35" i="16"/>
  <c r="P35" i="16"/>
  <c r="O33" i="16"/>
  <c r="L18" i="16"/>
  <c r="L19" i="16" s="1"/>
  <c r="N18" i="16"/>
  <c r="N19" i="16" s="1"/>
  <c r="P18" i="16"/>
  <c r="P19" i="16" s="1"/>
  <c r="N20" i="16"/>
  <c r="N21" i="16" s="1"/>
  <c r="M18" i="16"/>
  <c r="M19" i="16" s="1"/>
  <c r="O18" i="16"/>
  <c r="O19" i="16" s="1"/>
  <c r="O22" i="16" s="1"/>
  <c r="I16" i="12"/>
  <c r="I43" i="12" s="1"/>
  <c r="N32" i="12"/>
  <c r="N33" i="12" s="1"/>
  <c r="N16" i="12"/>
  <c r="J41" i="12"/>
  <c r="B14" i="12"/>
  <c r="B15" i="12" s="1"/>
  <c r="B16" i="12" s="1"/>
  <c r="O41" i="12"/>
  <c r="I40" i="12"/>
  <c r="N40" i="12"/>
  <c r="D14" i="12"/>
  <c r="D15" i="12" s="1"/>
  <c r="E12" i="12"/>
  <c r="E13" i="12" s="1"/>
  <c r="B40" i="12"/>
  <c r="I42" i="12"/>
  <c r="L16" i="12"/>
  <c r="I41" i="12"/>
  <c r="H41" i="12"/>
  <c r="G31" i="12"/>
  <c r="F31" i="12"/>
  <c r="E31" i="12"/>
  <c r="D31" i="12"/>
  <c r="C31" i="12"/>
  <c r="B31" i="12"/>
  <c r="G29" i="12"/>
  <c r="F29" i="12"/>
  <c r="F30" i="12" s="1"/>
  <c r="E29" i="12"/>
  <c r="G14" i="12"/>
  <c r="G15" i="12" s="1"/>
  <c r="E14" i="12"/>
  <c r="E15" i="12" s="1"/>
  <c r="E16" i="12" s="1"/>
  <c r="C14" i="12"/>
  <c r="C15" i="12" s="1"/>
  <c r="G12" i="12"/>
  <c r="G13" i="12" s="1"/>
  <c r="C12" i="12"/>
  <c r="C13" i="12" s="1"/>
  <c r="B39" i="12"/>
  <c r="H42" i="14"/>
  <c r="O41" i="15"/>
  <c r="M41" i="12"/>
  <c r="K41" i="15"/>
  <c r="K41" i="14"/>
  <c r="K41" i="12"/>
  <c r="I41" i="15"/>
  <c r="I41" i="14"/>
  <c r="K40" i="15"/>
  <c r="K40" i="14"/>
  <c r="K40" i="12"/>
  <c r="O39" i="12"/>
  <c r="N39" i="12"/>
  <c r="M39" i="15"/>
  <c r="L39" i="12"/>
  <c r="K39" i="12"/>
  <c r="K6" i="7" s="1"/>
  <c r="J39" i="15"/>
  <c r="J39" i="14"/>
  <c r="J39" i="12"/>
  <c r="I39" i="15"/>
  <c r="I39" i="14"/>
  <c r="I39" i="12"/>
  <c r="H39" i="15"/>
  <c r="H39" i="12"/>
  <c r="D12" i="14"/>
  <c r="D13" i="14" s="1"/>
  <c r="D16" i="14" s="1"/>
  <c r="D43" i="14" s="1"/>
  <c r="F12" i="12"/>
  <c r="F13" i="12" s="1"/>
  <c r="D12" i="12"/>
  <c r="D13" i="12" s="1"/>
  <c r="N33" i="15"/>
  <c r="O32" i="15"/>
  <c r="O42" i="15" s="1"/>
  <c r="P31" i="15"/>
  <c r="O40" i="15"/>
  <c r="N40" i="15"/>
  <c r="N15" i="15"/>
  <c r="M41" i="15"/>
  <c r="M33" i="15"/>
  <c r="M42" i="15"/>
  <c r="M40" i="15"/>
  <c r="L33" i="15"/>
  <c r="L42" i="15"/>
  <c r="L40" i="15"/>
  <c r="M16" i="15"/>
  <c r="L16" i="15"/>
  <c r="L43" i="15" s="1"/>
  <c r="J13" i="15"/>
  <c r="J16" i="15" s="1"/>
  <c r="J43" i="15" s="1"/>
  <c r="J42" i="15"/>
  <c r="K15" i="15"/>
  <c r="H33" i="15"/>
  <c r="H41" i="15"/>
  <c r="H42" i="15"/>
  <c r="I13" i="15"/>
  <c r="I40" i="15" s="1"/>
  <c r="I15" i="15"/>
  <c r="H13" i="15"/>
  <c r="N42" i="14"/>
  <c r="N40" i="14"/>
  <c r="P14" i="14"/>
  <c r="L16" i="14"/>
  <c r="J32" i="14"/>
  <c r="J30" i="14"/>
  <c r="J40" i="14" s="1"/>
  <c r="K42" i="14"/>
  <c r="H16" i="14"/>
  <c r="I16" i="14"/>
  <c r="I43" i="14" s="1"/>
  <c r="P13" i="14"/>
  <c r="I40" i="14"/>
  <c r="H39" i="14"/>
  <c r="H30" i="14"/>
  <c r="O32" i="12"/>
  <c r="O42" i="12" s="1"/>
  <c r="O30" i="12"/>
  <c r="O40" i="12" s="1"/>
  <c r="N42" i="12"/>
  <c r="M32" i="12"/>
  <c r="M13" i="12"/>
  <c r="M40" i="12" s="1"/>
  <c r="M39" i="12"/>
  <c r="L41" i="12"/>
  <c r="L32" i="12"/>
  <c r="L42" i="12" s="1"/>
  <c r="L30" i="12"/>
  <c r="J16" i="12"/>
  <c r="J42" i="12"/>
  <c r="K32" i="12"/>
  <c r="K42" i="12" s="1"/>
  <c r="J30" i="12"/>
  <c r="H32" i="12"/>
  <c r="H42" i="12" s="1"/>
  <c r="H30" i="12"/>
  <c r="H40" i="12" s="1"/>
  <c r="H6" i="7" l="1"/>
  <c r="M39" i="14"/>
  <c r="C43" i="14"/>
  <c r="H41" i="14"/>
  <c r="J41" i="14"/>
  <c r="J8" i="7" s="1"/>
  <c r="P32" i="15"/>
  <c r="O6" i="7"/>
  <c r="K8" i="7"/>
  <c r="H8" i="7"/>
  <c r="B42" i="15"/>
  <c r="N41" i="14"/>
  <c r="N8" i="7" s="1"/>
  <c r="L39" i="14"/>
  <c r="G39" i="14"/>
  <c r="F41" i="14"/>
  <c r="N43" i="14"/>
  <c r="J6" i="7"/>
  <c r="I8" i="7"/>
  <c r="N43" i="12"/>
  <c r="P15" i="12"/>
  <c r="L6" i="7"/>
  <c r="E43" i="14"/>
  <c r="F43" i="14"/>
  <c r="H9" i="7"/>
  <c r="O9" i="7"/>
  <c r="O16" i="14"/>
  <c r="O43" i="14" s="1"/>
  <c r="O36" i="16"/>
  <c r="C40" i="14"/>
  <c r="L41" i="14"/>
  <c r="F42" i="14"/>
  <c r="L8" i="7"/>
  <c r="P14" i="12"/>
  <c r="O7" i="7"/>
  <c r="J40" i="15"/>
  <c r="K7" i="7"/>
  <c r="C16" i="12"/>
  <c r="B40" i="14"/>
  <c r="B33" i="14"/>
  <c r="B43" i="14" s="1"/>
  <c r="C39" i="14"/>
  <c r="G40" i="14"/>
  <c r="L43" i="14"/>
  <c r="E40" i="15"/>
  <c r="E33" i="15"/>
  <c r="E43" i="15" s="1"/>
  <c r="E42" i="14"/>
  <c r="O41" i="14"/>
  <c r="O8" i="7" s="1"/>
  <c r="P29" i="12"/>
  <c r="M6" i="7"/>
  <c r="P12" i="14"/>
  <c r="L40" i="14"/>
  <c r="M41" i="14"/>
  <c r="M8" i="7" s="1"/>
  <c r="M15" i="14"/>
  <c r="M42" i="14" s="1"/>
  <c r="D16" i="15"/>
  <c r="D43" i="15" s="1"/>
  <c r="D40" i="15"/>
  <c r="B40" i="15"/>
  <c r="B16" i="15"/>
  <c r="B43" i="15" s="1"/>
  <c r="E41" i="14"/>
  <c r="N39" i="14"/>
  <c r="N6" i="7" s="1"/>
  <c r="I6" i="7"/>
  <c r="I7" i="7"/>
  <c r="K18" i="16"/>
  <c r="Q18" i="16" s="1"/>
  <c r="L22" i="16"/>
  <c r="M22" i="16"/>
  <c r="E22" i="16"/>
  <c r="C22" i="16"/>
  <c r="D22" i="16"/>
  <c r="P22" i="16"/>
  <c r="B22" i="16"/>
  <c r="H19" i="16"/>
  <c r="H21" i="16"/>
  <c r="H18" i="16"/>
  <c r="H20" i="16"/>
  <c r="M36" i="16"/>
  <c r="E36" i="16"/>
  <c r="Q34" i="16"/>
  <c r="Q35" i="16"/>
  <c r="K33" i="16"/>
  <c r="Q32" i="16"/>
  <c r="P36" i="16"/>
  <c r="L36" i="16"/>
  <c r="D36" i="16"/>
  <c r="B35" i="16"/>
  <c r="H35" i="16" s="1"/>
  <c r="H34" i="16"/>
  <c r="N36" i="16"/>
  <c r="F36" i="16"/>
  <c r="B33" i="16"/>
  <c r="H32" i="16"/>
  <c r="N22" i="16"/>
  <c r="Q21" i="16"/>
  <c r="K19" i="16"/>
  <c r="Q20" i="16"/>
  <c r="P12" i="12"/>
  <c r="C39" i="12"/>
  <c r="O33" i="12"/>
  <c r="O43" i="12" s="1"/>
  <c r="G16" i="12"/>
  <c r="E39" i="12"/>
  <c r="E6" i="7" s="1"/>
  <c r="E30" i="12"/>
  <c r="G39" i="12"/>
  <c r="G6" i="7" s="1"/>
  <c r="G30" i="12"/>
  <c r="P30" i="12" s="1"/>
  <c r="C41" i="12"/>
  <c r="C8" i="7" s="1"/>
  <c r="C32" i="12"/>
  <c r="E41" i="12"/>
  <c r="E8" i="7" s="1"/>
  <c r="E32" i="12"/>
  <c r="E42" i="12" s="1"/>
  <c r="G41" i="12"/>
  <c r="G8" i="7" s="1"/>
  <c r="G32" i="12"/>
  <c r="G42" i="12" s="1"/>
  <c r="G9" i="7" s="1"/>
  <c r="B41" i="12"/>
  <c r="P31" i="12"/>
  <c r="B32" i="12"/>
  <c r="D41" i="12"/>
  <c r="D8" i="7" s="1"/>
  <c r="D32" i="12"/>
  <c r="F41" i="12"/>
  <c r="F8" i="7" s="1"/>
  <c r="F32" i="12"/>
  <c r="F42" i="12" s="1"/>
  <c r="C40" i="12"/>
  <c r="C7" i="7" s="1"/>
  <c r="J33" i="14"/>
  <c r="J43" i="14" s="1"/>
  <c r="O33" i="15"/>
  <c r="O43" i="15" s="1"/>
  <c r="D40" i="12"/>
  <c r="D16" i="12"/>
  <c r="D40" i="14"/>
  <c r="D39" i="14"/>
  <c r="F39" i="12"/>
  <c r="F6" i="7" s="1"/>
  <c r="N7" i="7"/>
  <c r="F40" i="12"/>
  <c r="F7" i="7" s="1"/>
  <c r="F16" i="12"/>
  <c r="D39" i="12"/>
  <c r="B6" i="7"/>
  <c r="N42" i="15"/>
  <c r="N9" i="7" s="1"/>
  <c r="N16" i="15"/>
  <c r="N43" i="15" s="1"/>
  <c r="M7" i="7"/>
  <c r="M43" i="15"/>
  <c r="K42" i="15"/>
  <c r="K16" i="15"/>
  <c r="K43" i="15" s="1"/>
  <c r="K9" i="7"/>
  <c r="I42" i="15"/>
  <c r="I9" i="7" s="1"/>
  <c r="P15" i="15"/>
  <c r="I16" i="15"/>
  <c r="I43" i="15" s="1"/>
  <c r="I10" i="7" s="1"/>
  <c r="H40" i="15"/>
  <c r="H16" i="15"/>
  <c r="P13" i="15"/>
  <c r="L9" i="7"/>
  <c r="J42" i="14"/>
  <c r="P32" i="14"/>
  <c r="J9" i="7"/>
  <c r="H40" i="14"/>
  <c r="H33" i="14"/>
  <c r="P30" i="14"/>
  <c r="M33" i="12"/>
  <c r="M42" i="12"/>
  <c r="M9" i="7" s="1"/>
  <c r="M16" i="12"/>
  <c r="P13" i="12"/>
  <c r="L40" i="12"/>
  <c r="L33" i="12"/>
  <c r="L43" i="12" s="1"/>
  <c r="L10" i="7" s="1"/>
  <c r="K33" i="12"/>
  <c r="K43" i="12" s="1"/>
  <c r="J40" i="12"/>
  <c r="J7" i="7" s="1"/>
  <c r="J33" i="12"/>
  <c r="H33" i="12"/>
  <c r="N10" i="7" l="1"/>
  <c r="P33" i="15"/>
  <c r="M16" i="14"/>
  <c r="M43" i="14" s="1"/>
  <c r="O10" i="7"/>
  <c r="P15" i="14"/>
  <c r="L7" i="7"/>
  <c r="E9" i="7"/>
  <c r="P16" i="14"/>
  <c r="F9" i="7"/>
  <c r="B7" i="7"/>
  <c r="C6" i="7"/>
  <c r="J43" i="12"/>
  <c r="J10" i="7" s="1"/>
  <c r="C45" i="16"/>
  <c r="D6" i="7"/>
  <c r="B5" i="16"/>
  <c r="H22" i="16"/>
  <c r="B36" i="16"/>
  <c r="H36" i="16" s="1"/>
  <c r="H33" i="16"/>
  <c r="K36" i="16"/>
  <c r="Q36" i="16" s="1"/>
  <c r="Q33" i="16"/>
  <c r="K22" i="16"/>
  <c r="Q22" i="16" s="1"/>
  <c r="Q19" i="16"/>
  <c r="F33" i="12"/>
  <c r="F43" i="12" s="1"/>
  <c r="F10" i="7" s="1"/>
  <c r="D42" i="12"/>
  <c r="D9" i="7" s="1"/>
  <c r="D33" i="12"/>
  <c r="D43" i="12" s="1"/>
  <c r="B42" i="12"/>
  <c r="B33" i="12"/>
  <c r="B43" i="12" s="1"/>
  <c r="B10" i="7" s="1"/>
  <c r="B8" i="7"/>
  <c r="P8" i="7" s="1"/>
  <c r="C42" i="12"/>
  <c r="C9" i="7" s="1"/>
  <c r="C33" i="12"/>
  <c r="C43" i="12" s="1"/>
  <c r="C10" i="7" s="1"/>
  <c r="G40" i="12"/>
  <c r="G7" i="7" s="1"/>
  <c r="G33" i="12"/>
  <c r="G43" i="12" s="1"/>
  <c r="G10" i="7" s="1"/>
  <c r="E40" i="12"/>
  <c r="E7" i="7" s="1"/>
  <c r="E33" i="12"/>
  <c r="E43" i="12" s="1"/>
  <c r="E10" i="7" s="1"/>
  <c r="P32" i="12"/>
  <c r="D7" i="7"/>
  <c r="K10" i="7"/>
  <c r="H7" i="7"/>
  <c r="H43" i="15"/>
  <c r="P16" i="15"/>
  <c r="H43" i="14"/>
  <c r="P33" i="14"/>
  <c r="M43" i="12"/>
  <c r="M10" i="7" s="1"/>
  <c r="P16" i="12"/>
  <c r="H43" i="12"/>
  <c r="P6" i="7" l="1"/>
  <c r="B2" i="13" s="1"/>
  <c r="B3" i="13" s="1"/>
  <c r="D5" i="16"/>
  <c r="D4" i="16"/>
  <c r="E5" i="16"/>
  <c r="B44" i="16"/>
  <c r="C44" i="16"/>
  <c r="D10" i="7"/>
  <c r="P33" i="12"/>
  <c r="B9" i="7"/>
  <c r="P7" i="7"/>
  <c r="D7" i="16" s="1"/>
  <c r="H10" i="7"/>
  <c r="D6" i="16" l="1"/>
  <c r="E4" i="16"/>
  <c r="E6" i="16" s="1"/>
  <c r="P10" i="7"/>
  <c r="E7" i="16" s="1"/>
  <c r="P9" i="7"/>
  <c r="B7" i="16" s="1"/>
  <c r="B4" i="16"/>
  <c r="B6" i="16" s="1"/>
</calcChain>
</file>

<file path=xl/sharedStrings.xml><?xml version="1.0" encoding="utf-8"?>
<sst xmlns="http://schemas.openxmlformats.org/spreadsheetml/2006/main" count="468" uniqueCount="67">
  <si>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</si>
  <si>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</si>
  <si>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</si>
  <si>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</si>
  <si>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</si>
  <si>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</si>
  <si>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</si>
  <si>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</si>
  <si>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</si>
  <si>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</si>
  <si>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</si>
  <si>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</si>
  <si>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</si>
  <si>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</si>
  <si>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Artemivsk, number (quantity) of lamps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</si>
  <si>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</si>
  <si>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</si>
  <si>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</si>
  <si>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</si>
  <si>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</si>
  <si>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</si>
  <si>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Schools</t>
  </si>
  <si>
    <t>Type of building - Schools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</si>
  <si>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</si>
  <si>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</si>
  <si>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</si>
  <si>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</si>
  <si>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</si>
  <si>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</si>
  <si>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</si>
  <si>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</si>
  <si>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</si>
  <si>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</si>
  <si>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Kindergartens</t>
  </si>
  <si>
    <t>Type of building - Medicine</t>
  </si>
  <si>
    <t>100W / 20 W</t>
  </si>
  <si>
    <t>150 W / 32 W</t>
  </si>
  <si>
    <t>100 W / 20 W +150 W/ 32 W</t>
  </si>
  <si>
    <t>Kindergartens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</si>
  <si>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</si>
  <si>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</si>
  <si>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</si>
  <si>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</si>
  <si>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</si>
  <si>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</si>
  <si>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</si>
  <si>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</si>
  <si>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</si>
  <si>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number (quantity) of lamps</t>
  </si>
  <si>
    <t>100 W</t>
  </si>
  <si>
    <t>150 W</t>
  </si>
  <si>
    <t>Year</t>
  </si>
  <si>
    <t>Leakage</t>
  </si>
  <si>
    <t>2011*</t>
  </si>
  <si>
    <t>2012**</t>
  </si>
  <si>
    <t>Emmissions reductions devided by years</t>
  </si>
  <si>
    <t>December 2011, 100W/20 W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</si>
  <si>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</si>
  <si>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</si>
  <si>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</si>
  <si>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Total (tonnes of CO2 equivalent)</t>
  </si>
  <si>
    <t>Emission reductions - Season Winter 2011 - 2012 divided by months</t>
  </si>
  <si>
    <t>Number (quantity) of lamps</t>
  </si>
  <si>
    <t>January - February 2012, 100 W/ 20 W</t>
  </si>
  <si>
    <t>December 2011, 150 W/ 32 W</t>
  </si>
  <si>
    <t>January - February 2012, 150W/ 32 W</t>
  </si>
  <si>
    <t>Cross-check (GHG Emission Reductions for period December 2011 - February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</si>
</sst>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1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2" fontId="0" fillId="3" borderId="1" xfId="0" applyNumberFormat="1" applyFill="1" applyBorder="1" applyAlignment="1">
      <alignment vertical="center"/>
    </xf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3" fillId="4" borderId="6" xfId="0" applyNumberFormat="1" applyFon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2" fontId="3" fillId="4" borderId="7" xfId="0" applyNumberFormat="1" applyFont="1" applyFill="1" applyBorder="1"/>
    <xf numFmtId="0" fontId="3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2" fontId="0" fillId="2" borderId="33" xfId="0" applyNumberFormat="1" applyFill="1" applyBorder="1"/>
    <xf numFmtId="2" fontId="3" fillId="3" borderId="31" xfId="0" applyNumberFormat="1" applyFont="1" applyFill="1" applyBorder="1" applyAlignment="1">
      <alignment wrapText="1"/>
    </xf>
    <xf numFmtId="2" fontId="3" fillId="3" borderId="34" xfId="0" applyNumberFormat="1" applyFont="1" applyFill="1" applyBorder="1" applyAlignment="1">
      <alignment wrapText="1"/>
    </xf>
    <xf numFmtId="0" fontId="0" fillId="3" borderId="35" xfId="0" applyFill="1" applyBorder="1"/>
    <xf numFmtId="0" fontId="0" fillId="3" borderId="36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2" fontId="3" fillId="3" borderId="8" xfId="0" applyNumberFormat="1" applyFont="1" applyFill="1" applyBorder="1" applyAlignment="1">
      <alignment wrapText="1"/>
    </xf>
    <xf numFmtId="0" fontId="0" fillId="3" borderId="39" xfId="0" applyFill="1" applyBorder="1"/>
    <xf numFmtId="2" fontId="3" fillId="3" borderId="11" xfId="0" applyNumberFormat="1" applyFont="1" applyFill="1" applyBorder="1" applyAlignment="1">
      <alignment wrapText="1"/>
    </xf>
    <xf numFmtId="0" fontId="0" fillId="3" borderId="23" xfId="0" applyFill="1" applyBorder="1"/>
    <xf numFmtId="2" fontId="3" fillId="3" borderId="40" xfId="0" applyNumberFormat="1" applyFont="1" applyFill="1" applyBorder="1" applyAlignment="1">
      <alignment wrapText="1"/>
    </xf>
    <xf numFmtId="2" fontId="4" fillId="3" borderId="41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2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2" fontId="4" fillId="4" borderId="17" xfId="0" applyNumberFormat="1" applyFont="1" applyFill="1" applyBorder="1" applyAlignment="1">
      <alignment wrapText="1"/>
    </xf>
    <xf numFmtId="1" fontId="4" fillId="4" borderId="21" xfId="0" applyNumberFormat="1" applyFont="1" applyFill="1" applyBorder="1" applyAlignment="1">
      <alignment wrapText="1"/>
    </xf>
    <xf numFmtId="2" fontId="4" fillId="4" borderId="21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1" xfId="0" applyNumberFormat="1" applyFont="1" applyFill="1" applyBorder="1" applyAlignment="1">
      <alignment wrapText="1"/>
    </xf>
    <xf numFmtId="1" fontId="0" fillId="4" borderId="30" xfId="0" applyNumberFormat="1" applyFill="1" applyBorder="1"/>
    <xf numFmtId="0" fontId="2" fillId="2" borderId="0" xfId="0" applyFont="1" applyFill="1" applyAlignment="1"/>
    <xf numFmtId="0" fontId="9" fillId="6" borderId="11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2" fontId="4" fillId="2" borderId="16" xfId="0" applyNumberFormat="1" applyFont="1" applyFill="1" applyBorder="1"/>
    <xf numFmtId="2" fontId="3" fillId="2" borderId="11" xfId="0" applyNumberFormat="1" applyFont="1" applyFill="1" applyBorder="1"/>
    <xf numFmtId="2" fontId="3" fillId="2" borderId="40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wrapText="1"/>
    </xf>
    <xf numFmtId="2" fontId="4" fillId="2" borderId="52" xfId="0" applyNumberFormat="1" applyFont="1" applyFill="1" applyBorder="1"/>
    <xf numFmtId="2" fontId="4" fillId="2" borderId="53" xfId="0" applyNumberFormat="1" applyFont="1" applyFill="1" applyBorder="1"/>
    <xf numFmtId="2" fontId="4" fillId="2" borderId="8" xfId="0" applyNumberFormat="1" applyFont="1" applyFill="1" applyBorder="1"/>
    <xf numFmtId="2" fontId="4" fillId="2" borderId="6" xfId="0" applyNumberFormat="1" applyFont="1" applyFill="1" applyBorder="1"/>
    <xf numFmtId="2" fontId="4" fillId="2" borderId="7" xfId="0" applyNumberFormat="1" applyFont="1" applyFill="1" applyBorder="1"/>
    <xf numFmtId="2" fontId="4" fillId="2" borderId="40" xfId="0" applyNumberFormat="1" applyFont="1" applyFill="1" applyBorder="1" applyAlignment="1">
      <alignment wrapText="1"/>
    </xf>
    <xf numFmtId="2" fontId="4" fillId="2" borderId="18" xfId="0" applyNumberFormat="1" applyFont="1" applyFill="1" applyBorder="1" applyAlignment="1">
      <alignment wrapText="1"/>
    </xf>
    <xf numFmtId="2" fontId="4" fillId="2" borderId="6" xfId="0" applyNumberFormat="1" applyFont="1" applyFill="1" applyBorder="1" applyAlignment="1">
      <alignment wrapText="1"/>
    </xf>
    <xf numFmtId="2" fontId="4" fillId="2" borderId="7" xfId="0" applyNumberFormat="1" applyFont="1" applyFill="1" applyBorder="1" applyAlignment="1">
      <alignment wrapText="1"/>
    </xf>
    <xf numFmtId="2" fontId="0" fillId="3" borderId="41" xfId="0" applyNumberFormat="1" applyFill="1" applyBorder="1"/>
    <xf numFmtId="2" fontId="0" fillId="3" borderId="22" xfId="0" applyNumberFormat="1" applyFill="1" applyBorder="1"/>
    <xf numFmtId="2" fontId="9" fillId="6" borderId="1" xfId="0" applyNumberFormat="1" applyFont="1" applyFill="1" applyBorder="1" applyAlignment="1">
      <alignment wrapText="1"/>
    </xf>
    <xf numFmtId="2" fontId="9" fillId="6" borderId="41" xfId="0" applyNumberFormat="1" applyFont="1" applyFill="1" applyBorder="1" applyAlignment="1">
      <alignment wrapText="1"/>
    </xf>
    <xf numFmtId="2" fontId="9" fillId="6" borderId="2" xfId="0" applyNumberFormat="1" applyFont="1" applyFill="1" applyBorder="1" applyAlignment="1">
      <alignment wrapText="1"/>
    </xf>
    <xf numFmtId="2" fontId="9" fillId="6" borderId="22" xfId="0" applyNumberFormat="1" applyFont="1" applyFill="1" applyBorder="1" applyAlignment="1">
      <alignment wrapText="1"/>
    </xf>
    <xf numFmtId="1" fontId="0" fillId="4" borderId="1" xfId="0" applyNumberFormat="1" applyFill="1" applyBorder="1"/>
    <xf numFmtId="2" fontId="9" fillId="0" borderId="0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2" borderId="2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3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1" fontId="3" fillId="4" borderId="31" xfId="0" applyNumberFormat="1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wrapText="1"/>
    </xf>
    <xf numFmtId="1" fontId="3" fillId="4" borderId="44" xfId="0" applyNumberFormat="1" applyFont="1" applyFill="1" applyBorder="1" applyAlignment="1">
      <alignment horizont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2" fontId="3" fillId="2" borderId="54" xfId="0" applyNumberFormat="1" applyFont="1" applyFill="1" applyBorder="1" applyAlignment="1">
      <alignment horizontal="center" wrapText="1"/>
    </xf>
    <xf numFmtId="2" fontId="3" fillId="2" borderId="39" xfId="0" applyNumberFormat="1" applyFont="1" applyFill="1" applyBorder="1" applyAlignment="1">
      <alignment horizont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4" fillId="2" borderId="31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31" xfId="0" applyNumberFormat="1" applyFont="1" applyFill="1" applyBorder="1" applyAlignment="1">
      <alignment horizontal="center" wrapText="1"/>
    </xf>
    <xf numFmtId="2" fontId="4" fillId="2" borderId="32" xfId="0" applyNumberFormat="1" applyFont="1" applyFill="1" applyBorder="1" applyAlignment="1">
      <alignment horizontal="center" wrapText="1"/>
    </xf>
    <xf numFmtId="1" fontId="4" fillId="4" borderId="3" xfId="0" applyNumberFormat="1" applyFont="1" applyFill="1" applyBorder="1" applyAlignment="1">
      <alignment horizontal="center" wrapText="1"/>
    </xf>
    <xf numFmtId="1" fontId="0" fillId="4" borderId="52" xfId="0" applyNumberFormat="1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 wrapText="1"/>
    </xf>
    <xf numFmtId="1" fontId="3" fillId="4" borderId="0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48" xfId="0" applyNumberFormat="1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 vertical="center"/>
    </xf>
    <xf numFmtId="2" fontId="3" fillId="3" borderId="50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wrapText="1"/>
    </xf>
    <xf numFmtId="2" fontId="5" fillId="2" borderId="38" xfId="0" applyNumberFormat="1" applyFont="1" applyFill="1" applyBorder="1" applyAlignment="1">
      <alignment horizontal="center"/>
    </xf>
    <xf numFmtId="2" fontId="5" fillId="2" borderId="45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center"/>
    </xf>
    <xf numFmtId="2" fontId="3" fillId="2" borderId="46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/>
    </xf>
    <xf numFmtId="165" fontId="0" fillId="2" borderId="5" xfId="0" applyNumberFormat="1" applyFill="1" applyBorder="1"/>
    <xf numFmtId="165" fontId="0" fillId="2" borderId="1" xfId="0" applyNumberFormat="1" applyFill="1" applyBorder="1"/>
    <xf numFmtId="165" fontId="0" fillId="2" borderId="3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3" borderId="3" xfId="0" applyNumberFormat="1" applyFill="1" applyBorder="1"/>
    <xf numFmtId="165" fontId="4" fillId="2" borderId="5" xfId="0" applyNumberFormat="1" applyFont="1" applyFill="1" applyBorder="1"/>
    <xf numFmtId="165" fontId="4" fillId="2" borderId="52" xfId="0" applyNumberFormat="1" applyFont="1" applyFill="1" applyBorder="1"/>
    <xf numFmtId="165" fontId="4" fillId="2" borderId="40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8" sqref="B8:C8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46" t="s">
        <v>14</v>
      </c>
      <c r="B1" s="146"/>
      <c r="C1" s="147"/>
    </row>
    <row r="2" spans="1:3" ht="27.75" customHeight="1" x14ac:dyDescent="0.2">
      <c r="A2" s="74"/>
      <c r="B2" s="142" t="s">
        <v>4</v>
      </c>
      <c r="C2" s="143"/>
    </row>
    <row r="3" spans="1:3" ht="22.5" customHeight="1" x14ac:dyDescent="0.2">
      <c r="A3" s="91" t="s">
        <v>20</v>
      </c>
      <c r="B3" s="93" t="s">
        <v>44</v>
      </c>
      <c r="C3" s="93" t="s">
        <v>36</v>
      </c>
    </row>
    <row r="4" spans="1:3" ht="22.5" customHeight="1" x14ac:dyDescent="0.2">
      <c r="A4" s="92" t="s">
        <v>21</v>
      </c>
      <c r="B4" s="94">
        <v>4938</v>
      </c>
      <c r="C4" s="94">
        <v>342</v>
      </c>
    </row>
    <row r="5" spans="1:3" ht="22.5" customHeight="1" x14ac:dyDescent="0.2">
      <c r="A5" s="92" t="s">
        <v>38</v>
      </c>
      <c r="B5" s="94">
        <v>4267</v>
      </c>
      <c r="C5" s="94">
        <v>246</v>
      </c>
    </row>
    <row r="6" spans="1:3" ht="22.5" customHeight="1" x14ac:dyDescent="0.2">
      <c r="A6" s="92" t="s">
        <v>39</v>
      </c>
      <c r="B6" s="94">
        <v>4253</v>
      </c>
      <c r="C6" s="94">
        <v>0</v>
      </c>
    </row>
    <row r="7" spans="1:3" ht="22.5" customHeight="1" x14ac:dyDescent="0.2">
      <c r="A7" s="92" t="s">
        <v>5</v>
      </c>
      <c r="B7" s="95">
        <f>SUM(B4:B6)</f>
        <v>13458</v>
      </c>
      <c r="C7" s="95">
        <f>SUM(C4:C6)</f>
        <v>588</v>
      </c>
    </row>
    <row r="8" spans="1:3" ht="22.5" customHeight="1" x14ac:dyDescent="0.2">
      <c r="A8" s="96" t="s">
        <v>0</v>
      </c>
      <c r="B8" s="144">
        <f>B7+C7</f>
        <v>14046</v>
      </c>
      <c r="C8" s="145"/>
    </row>
  </sheetData>
  <mergeCells count="3">
    <mergeCell ref="B2:C2"/>
    <mergeCell ref="B8:C8"/>
    <mergeCell ref="A1:C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topLeftCell="A4" zoomScaleNormal="100" workbookViewId="0">
      <pane xSplit="1" topLeftCell="G1" activePane="topRight" state="frozen"/>
      <selection pane="topRight" activeCell="P23" sqref="P23:P28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59" t="s">
        <v>22</v>
      </c>
      <c r="C1" s="159"/>
      <c r="D1" s="159"/>
      <c r="E1" s="159"/>
      <c r="F1" s="159"/>
      <c r="G1" s="159"/>
    </row>
    <row r="2" spans="1:40" ht="22.5" customHeight="1" x14ac:dyDescent="0.45">
      <c r="A2" s="115" t="s">
        <v>35</v>
      </c>
      <c r="C2" s="115"/>
      <c r="D2" s="1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2" t="s">
        <v>14</v>
      </c>
      <c r="B3" s="72">
        <f>Lamps!B4</f>
        <v>4938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7" t="s">
        <v>46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7" t="s">
        <v>45</v>
      </c>
      <c r="B5" s="73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80" customFormat="1" ht="30.75" customHeight="1" thickBot="1" x14ac:dyDescent="0.25">
      <c r="A6" s="79" t="s">
        <v>9</v>
      </c>
      <c r="B6" s="148" t="s">
        <v>23</v>
      </c>
      <c r="C6" s="149"/>
      <c r="D6" s="150" t="s">
        <v>25</v>
      </c>
      <c r="E6" s="150"/>
      <c r="F6" s="150" t="s">
        <v>24</v>
      </c>
      <c r="G6" s="150"/>
      <c r="H6" s="150" t="s">
        <v>26</v>
      </c>
      <c r="I6" s="150"/>
      <c r="J6" s="150" t="s">
        <v>27</v>
      </c>
      <c r="K6" s="150"/>
      <c r="L6" s="150" t="s">
        <v>28</v>
      </c>
      <c r="M6" s="150"/>
      <c r="N6" s="150" t="s">
        <v>29</v>
      </c>
      <c r="O6" s="162"/>
      <c r="P6" s="151" t="s">
        <v>30</v>
      </c>
      <c r="AB6" s="81"/>
      <c r="AC6" s="81"/>
      <c r="AE6" s="82"/>
      <c r="AF6" s="82"/>
      <c r="AG6" s="82"/>
      <c r="AH6" s="82"/>
      <c r="AI6" s="82"/>
      <c r="AJ6" s="82"/>
      <c r="AK6" s="82"/>
    </row>
    <row r="7" spans="1:40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52"/>
      <c r="AB7" s="2"/>
      <c r="AC7" s="2"/>
    </row>
    <row r="8" spans="1:40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52"/>
      <c r="Q8" s="9"/>
      <c r="AB8" s="2"/>
      <c r="AC8" s="2"/>
    </row>
    <row r="9" spans="1:40" ht="25.5" x14ac:dyDescent="0.2">
      <c r="A9" s="25" t="s">
        <v>11</v>
      </c>
      <c r="B9" s="23">
        <v>8.3560145808019417</v>
      </c>
      <c r="C9" s="13">
        <v>3.1838801134062376</v>
      </c>
      <c r="D9" s="13">
        <v>6.24</v>
      </c>
      <c r="E9" s="13">
        <v>3.1838801134062376</v>
      </c>
      <c r="F9" s="13">
        <v>0.67598217901984592</v>
      </c>
      <c r="G9" s="13">
        <v>0.61482381530984209</v>
      </c>
      <c r="H9" s="13">
        <v>5.42</v>
      </c>
      <c r="I9" s="13">
        <v>1.86</v>
      </c>
      <c r="J9" s="13">
        <v>7.2</v>
      </c>
      <c r="K9" s="13">
        <v>2.1800000000000002</v>
      </c>
      <c r="L9" s="13">
        <v>5.63</v>
      </c>
      <c r="M9" s="13">
        <v>1.33</v>
      </c>
      <c r="N9" s="13">
        <v>0.75</v>
      </c>
      <c r="O9" s="13">
        <v>0.61</v>
      </c>
      <c r="P9" s="152"/>
      <c r="Q9" s="15"/>
      <c r="R9" s="1"/>
      <c r="AB9" s="2"/>
      <c r="AC9" s="2"/>
    </row>
    <row r="10" spans="1:40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52"/>
      <c r="Q10" s="15"/>
      <c r="R10" s="1"/>
      <c r="AB10" s="2"/>
      <c r="AC10" s="2"/>
    </row>
    <row r="11" spans="1:40" ht="26.25" thickBot="1" x14ac:dyDescent="0.25">
      <c r="A11" s="25" t="s">
        <v>12</v>
      </c>
      <c r="B11" s="206">
        <v>1.2270000000000001</v>
      </c>
      <c r="C11" s="207">
        <v>1.2270000000000001</v>
      </c>
      <c r="D11" s="207">
        <v>1.2270000000000001</v>
      </c>
      <c r="E11" s="207">
        <v>1.2270000000000001</v>
      </c>
      <c r="F11" s="207">
        <v>1.2270000000000001</v>
      </c>
      <c r="G11" s="207">
        <v>1.2270000000000001</v>
      </c>
      <c r="H11" s="207">
        <v>1.2270000000000001</v>
      </c>
      <c r="I11" s="207">
        <v>1.2270000000000001</v>
      </c>
      <c r="J11" s="207">
        <v>1.2270000000000001</v>
      </c>
      <c r="K11" s="207">
        <v>1.2270000000000001</v>
      </c>
      <c r="L11" s="207">
        <v>1.2270000000000001</v>
      </c>
      <c r="M11" s="207">
        <v>1.2270000000000001</v>
      </c>
      <c r="N11" s="207">
        <v>1.2270000000000001</v>
      </c>
      <c r="O11" s="208">
        <v>1.2270000000000001</v>
      </c>
      <c r="P11" s="153"/>
      <c r="Q11" s="10"/>
      <c r="AB11" s="2"/>
      <c r="AC11" s="2"/>
    </row>
    <row r="12" spans="1:40" s="20" customFormat="1" ht="25.5" x14ac:dyDescent="0.2">
      <c r="A12" s="25" t="s">
        <v>17</v>
      </c>
      <c r="B12" s="45">
        <f t="shared" ref="B12:O12" si="0">B$9*B$8*($B3*0.1)</f>
        <v>66019.199999999983</v>
      </c>
      <c r="C12" s="46">
        <f t="shared" si="0"/>
        <v>9433.2000000000007</v>
      </c>
      <c r="D12" s="46">
        <f t="shared" si="0"/>
        <v>194122.65600000002</v>
      </c>
      <c r="E12" s="46">
        <f t="shared" si="0"/>
        <v>45593.8</v>
      </c>
      <c r="F12" s="46">
        <f t="shared" si="0"/>
        <v>21363.199999999993</v>
      </c>
      <c r="G12" s="46">
        <f t="shared" si="0"/>
        <v>8500.8000000000011</v>
      </c>
      <c r="H12" s="46">
        <f t="shared" si="0"/>
        <v>173965.74000000002</v>
      </c>
      <c r="I12" s="46">
        <f t="shared" si="0"/>
        <v>23880.168000000001</v>
      </c>
      <c r="J12" s="46">
        <f t="shared" si="0"/>
        <v>231098.4</v>
      </c>
      <c r="K12" s="46">
        <f t="shared" si="0"/>
        <v>27988.584000000003</v>
      </c>
      <c r="L12" s="46">
        <f t="shared" si="0"/>
        <v>172365.82800000001</v>
      </c>
      <c r="M12" s="46">
        <f t="shared" si="0"/>
        <v>19702.620000000003</v>
      </c>
      <c r="N12" s="46">
        <f t="shared" si="0"/>
        <v>23702.400000000001</v>
      </c>
      <c r="O12" s="47">
        <f t="shared" si="0"/>
        <v>8434.1039999999994</v>
      </c>
      <c r="P12" s="49">
        <f>SUM(B12:O12)</f>
        <v>1026170.7000000001</v>
      </c>
      <c r="Q12" s="21"/>
      <c r="AN12" s="22"/>
    </row>
    <row r="13" spans="1:40" ht="25.5" x14ac:dyDescent="0.2">
      <c r="A13" s="25" t="s">
        <v>16</v>
      </c>
      <c r="B13" s="23">
        <f>B12*(1-B10)*B$11/1000</f>
        <v>81.005558399999984</v>
      </c>
      <c r="C13" s="13">
        <f t="shared" ref="C13:O13" si="1">C12*(1-C10)*C$11/1000</f>
        <v>11.574536400000001</v>
      </c>
      <c r="D13" s="13">
        <f t="shared" si="1"/>
        <v>238.18849891200003</v>
      </c>
      <c r="E13" s="13">
        <f t="shared" si="1"/>
        <v>55.943592600000009</v>
      </c>
      <c r="F13" s="13">
        <f t="shared" si="1"/>
        <v>26.212646399999993</v>
      </c>
      <c r="G13" s="13">
        <f t="shared" si="1"/>
        <v>10.430481600000002</v>
      </c>
      <c r="H13" s="13">
        <f t="shared" si="1"/>
        <v>213.45596298000004</v>
      </c>
      <c r="I13" s="13">
        <f t="shared" si="1"/>
        <v>29.300966136000003</v>
      </c>
      <c r="J13" s="13">
        <f t="shared" si="1"/>
        <v>283.55773679999999</v>
      </c>
      <c r="K13" s="13">
        <f t="shared" si="1"/>
        <v>34.341992568000009</v>
      </c>
      <c r="L13" s="13">
        <f t="shared" si="1"/>
        <v>211.49287095600002</v>
      </c>
      <c r="M13" s="13">
        <f t="shared" si="1"/>
        <v>24.175114740000005</v>
      </c>
      <c r="N13" s="13">
        <f t="shared" si="1"/>
        <v>29.082844800000004</v>
      </c>
      <c r="O13" s="18">
        <f t="shared" si="1"/>
        <v>10.348645608</v>
      </c>
      <c r="P13" s="50">
        <f>SUM(B13:O13)</f>
        <v>1259.1114488999999</v>
      </c>
    </row>
    <row r="14" spans="1:40" ht="25.5" x14ac:dyDescent="0.2">
      <c r="A14" s="25" t="s">
        <v>18</v>
      </c>
      <c r="B14" s="23">
        <f t="shared" ref="B14:O14" si="2">B$9*B$8*($B3*0.02)</f>
        <v>13203.839999999997</v>
      </c>
      <c r="C14" s="13">
        <f t="shared" si="2"/>
        <v>1886.6400000000003</v>
      </c>
      <c r="D14" s="13">
        <f t="shared" si="2"/>
        <v>38824.531200000005</v>
      </c>
      <c r="E14" s="13">
        <f t="shared" si="2"/>
        <v>9118.760000000002</v>
      </c>
      <c r="F14" s="13">
        <f t="shared" si="2"/>
        <v>4272.6399999999994</v>
      </c>
      <c r="G14" s="13">
        <f t="shared" si="2"/>
        <v>1700.16</v>
      </c>
      <c r="H14" s="13">
        <f t="shared" si="2"/>
        <v>34793.148000000001</v>
      </c>
      <c r="I14" s="13">
        <f t="shared" si="2"/>
        <v>4776.0335999999998</v>
      </c>
      <c r="J14" s="13">
        <f t="shared" si="2"/>
        <v>46219.68</v>
      </c>
      <c r="K14" s="13">
        <f t="shared" si="2"/>
        <v>5597.7168000000011</v>
      </c>
      <c r="L14" s="13">
        <f t="shared" si="2"/>
        <v>34473.1656</v>
      </c>
      <c r="M14" s="13">
        <f t="shared" si="2"/>
        <v>3940.5240000000008</v>
      </c>
      <c r="N14" s="13">
        <f t="shared" si="2"/>
        <v>4740.4800000000005</v>
      </c>
      <c r="O14" s="18">
        <f t="shared" si="2"/>
        <v>1686.8208</v>
      </c>
      <c r="P14" s="50">
        <f>SUM(B14:O14)</f>
        <v>205234.14</v>
      </c>
    </row>
    <row r="15" spans="1:40" ht="25.5" x14ac:dyDescent="0.2">
      <c r="A15" s="25" t="s">
        <v>19</v>
      </c>
      <c r="B15" s="23">
        <f t="shared" ref="B15:O15" si="3">B14*B$11/1000</f>
        <v>16.201111679999997</v>
      </c>
      <c r="C15" s="13">
        <f t="shared" si="3"/>
        <v>2.3149072800000003</v>
      </c>
      <c r="D15" s="13">
        <f t="shared" si="3"/>
        <v>47.637699782400006</v>
      </c>
      <c r="E15" s="13">
        <f t="shared" si="3"/>
        <v>11.188718520000004</v>
      </c>
      <c r="F15" s="13">
        <f t="shared" si="3"/>
        <v>5.2425292799999994</v>
      </c>
      <c r="G15" s="13">
        <f t="shared" si="3"/>
        <v>2.0860963200000002</v>
      </c>
      <c r="H15" s="13">
        <f t="shared" si="3"/>
        <v>42.691192596000008</v>
      </c>
      <c r="I15" s="13">
        <f t="shared" si="3"/>
        <v>5.8601932272000008</v>
      </c>
      <c r="J15" s="13">
        <f t="shared" si="3"/>
        <v>56.711547360000004</v>
      </c>
      <c r="K15" s="13">
        <f t="shared" si="3"/>
        <v>6.8683985136000016</v>
      </c>
      <c r="L15" s="13">
        <f t="shared" si="3"/>
        <v>42.298574191200004</v>
      </c>
      <c r="M15" s="13">
        <f t="shared" si="3"/>
        <v>4.8350229480000015</v>
      </c>
      <c r="N15" s="13">
        <f t="shared" si="3"/>
        <v>5.8165689600000015</v>
      </c>
      <c r="O15" s="18">
        <f t="shared" si="3"/>
        <v>2.0697291216000004</v>
      </c>
      <c r="P15" s="50">
        <f>SUM(B15:O15)</f>
        <v>251.82228978000003</v>
      </c>
    </row>
    <row r="16" spans="1:40" ht="26.25" thickBot="1" x14ac:dyDescent="0.25">
      <c r="A16" s="26" t="s">
        <v>15</v>
      </c>
      <c r="B16" s="48">
        <f>B13-B15</f>
        <v>64.804446719999987</v>
      </c>
      <c r="C16" s="17">
        <f t="shared" ref="C16:O16" si="4">C13-C15</f>
        <v>9.2596291200000014</v>
      </c>
      <c r="D16" s="17">
        <f t="shared" si="4"/>
        <v>190.55079912960002</v>
      </c>
      <c r="E16" s="17">
        <f t="shared" si="4"/>
        <v>44.754874080000008</v>
      </c>
      <c r="F16" s="17">
        <f t="shared" si="4"/>
        <v>20.970117119999994</v>
      </c>
      <c r="G16" s="17">
        <f t="shared" si="4"/>
        <v>8.3443852800000009</v>
      </c>
      <c r="H16" s="17">
        <f t="shared" si="4"/>
        <v>170.76477038400003</v>
      </c>
      <c r="I16" s="17">
        <f t="shared" si="4"/>
        <v>23.440772908800003</v>
      </c>
      <c r="J16" s="17">
        <f t="shared" si="4"/>
        <v>226.84618943999999</v>
      </c>
      <c r="K16" s="17">
        <f t="shared" si="4"/>
        <v>27.473594054400007</v>
      </c>
      <c r="L16" s="17">
        <f t="shared" si="4"/>
        <v>169.19429676480001</v>
      </c>
      <c r="M16" s="17">
        <f t="shared" si="4"/>
        <v>19.340091792000003</v>
      </c>
      <c r="N16" s="17">
        <f t="shared" si="4"/>
        <v>23.266275840000002</v>
      </c>
      <c r="O16" s="19">
        <f t="shared" si="4"/>
        <v>8.2789164864</v>
      </c>
      <c r="P16" s="51">
        <f>SUM(B16:O16)</f>
        <v>1007.2891591200001</v>
      </c>
    </row>
    <row r="17" spans="1:37" x14ac:dyDescent="0.2">
      <c r="H17" s="3"/>
    </row>
    <row r="19" spans="1:37" ht="23.25" thickBot="1" x14ac:dyDescent="0.5">
      <c r="A19" s="7" t="s">
        <v>36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5" t="s">
        <v>14</v>
      </c>
      <c r="B20" s="34">
        <f>Lamps!C4</f>
        <v>342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102" t="s">
        <v>46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104" t="s">
        <v>45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0" customFormat="1" ht="25.5" customHeight="1" thickBot="1" x14ac:dyDescent="0.25">
      <c r="A23" s="76" t="s">
        <v>9</v>
      </c>
      <c r="B23" s="157" t="s">
        <v>23</v>
      </c>
      <c r="C23" s="158"/>
      <c r="D23" s="157" t="s">
        <v>25</v>
      </c>
      <c r="E23" s="158"/>
      <c r="F23" s="157" t="s">
        <v>24</v>
      </c>
      <c r="G23" s="158"/>
      <c r="H23" s="157" t="s">
        <v>26</v>
      </c>
      <c r="I23" s="158"/>
      <c r="J23" s="157" t="s">
        <v>27</v>
      </c>
      <c r="K23" s="158"/>
      <c r="L23" s="157" t="s">
        <v>28</v>
      </c>
      <c r="M23" s="158"/>
      <c r="N23" s="157" t="s">
        <v>29</v>
      </c>
      <c r="O23" s="158"/>
      <c r="P23" s="154" t="s">
        <v>31</v>
      </c>
      <c r="S23" s="30"/>
      <c r="AE23" s="22"/>
      <c r="AF23" s="22"/>
      <c r="AG23" s="22"/>
      <c r="AH23" s="22"/>
      <c r="AI23" s="22"/>
      <c r="AJ23" s="22"/>
      <c r="AK23" s="22"/>
    </row>
    <row r="24" spans="1:37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55" t="s">
        <v>6</v>
      </c>
      <c r="I24" s="55" t="s">
        <v>7</v>
      </c>
      <c r="J24" s="55" t="s">
        <v>6</v>
      </c>
      <c r="K24" s="55" t="s">
        <v>7</v>
      </c>
      <c r="L24" s="55" t="s">
        <v>6</v>
      </c>
      <c r="M24" s="55" t="s">
        <v>7</v>
      </c>
      <c r="N24" s="55" t="s">
        <v>6</v>
      </c>
      <c r="O24" s="55" t="s">
        <v>7</v>
      </c>
      <c r="P24" s="155"/>
    </row>
    <row r="25" spans="1:37" x14ac:dyDescent="0.2">
      <c r="A25" s="76" t="s">
        <v>13</v>
      </c>
      <c r="B25" s="52">
        <v>16</v>
      </c>
      <c r="C25" s="53">
        <v>6</v>
      </c>
      <c r="D25" s="53">
        <v>63</v>
      </c>
      <c r="E25" s="53">
        <v>29</v>
      </c>
      <c r="F25" s="53">
        <v>64</v>
      </c>
      <c r="G25" s="53">
        <v>28</v>
      </c>
      <c r="H25" s="55">
        <v>65</v>
      </c>
      <c r="I25" s="55">
        <v>26</v>
      </c>
      <c r="J25" s="55">
        <v>65</v>
      </c>
      <c r="K25" s="55">
        <v>26</v>
      </c>
      <c r="L25" s="55">
        <v>62</v>
      </c>
      <c r="M25" s="55">
        <v>30</v>
      </c>
      <c r="N25" s="55">
        <v>64</v>
      </c>
      <c r="O25" s="55">
        <v>28</v>
      </c>
      <c r="P25" s="155"/>
    </row>
    <row r="26" spans="1:37" ht="25.5" x14ac:dyDescent="0.2">
      <c r="A26" s="76" t="s">
        <v>11</v>
      </c>
      <c r="B26" s="35">
        <v>8.1520467836257335</v>
      </c>
      <c r="C26" s="14">
        <v>2.3625730994152048</v>
      </c>
      <c r="D26" s="14">
        <v>5.95</v>
      </c>
      <c r="E26" s="14">
        <v>2.3625730994152048</v>
      </c>
      <c r="F26" s="14">
        <v>0.83040935672514626</v>
      </c>
      <c r="G26" s="14">
        <v>0.74269005847953207</v>
      </c>
      <c r="H26" s="55">
        <v>5.41</v>
      </c>
      <c r="I26" s="55">
        <v>2</v>
      </c>
      <c r="J26" s="55">
        <v>7.08</v>
      </c>
      <c r="K26" s="55">
        <v>0.92</v>
      </c>
      <c r="L26" s="55">
        <v>5.25</v>
      </c>
      <c r="M26" s="55">
        <v>0.43</v>
      </c>
      <c r="N26" s="55">
        <v>0.95</v>
      </c>
      <c r="O26" s="55">
        <v>0.74</v>
      </c>
      <c r="P26" s="155"/>
    </row>
    <row r="27" spans="1:37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36">
        <v>0</v>
      </c>
      <c r="P27" s="155"/>
    </row>
    <row r="28" spans="1:37" ht="25.5" x14ac:dyDescent="0.2">
      <c r="A28" s="76" t="s">
        <v>12</v>
      </c>
      <c r="B28" s="209">
        <v>1.2270000000000001</v>
      </c>
      <c r="C28" s="210">
        <v>1.2270000000000001</v>
      </c>
      <c r="D28" s="210">
        <v>1.2270000000000001</v>
      </c>
      <c r="E28" s="210">
        <v>1.2270000000000001</v>
      </c>
      <c r="F28" s="210">
        <v>1.2270000000000001</v>
      </c>
      <c r="G28" s="210">
        <v>1.2270000000000001</v>
      </c>
      <c r="H28" s="210">
        <v>1.2270000000000001</v>
      </c>
      <c r="I28" s="210">
        <v>1.2270000000000001</v>
      </c>
      <c r="J28" s="210">
        <v>1.2270000000000001</v>
      </c>
      <c r="K28" s="210">
        <v>1.2270000000000001</v>
      </c>
      <c r="L28" s="210">
        <v>1.2270000000000001</v>
      </c>
      <c r="M28" s="210">
        <v>1.2270000000000001</v>
      </c>
      <c r="N28" s="210">
        <v>1.2270000000000001</v>
      </c>
      <c r="O28" s="211">
        <v>1.2270000000000001</v>
      </c>
      <c r="P28" s="156"/>
    </row>
    <row r="29" spans="1:37" ht="25.5" x14ac:dyDescent="0.2">
      <c r="A29" s="76" t="s">
        <v>17</v>
      </c>
      <c r="B29" s="54">
        <f t="shared" ref="B29:O29" si="5">B$26*B$25*($B20*0.15)</f>
        <v>6691.2000000000016</v>
      </c>
      <c r="C29" s="55">
        <f t="shared" si="5"/>
        <v>727.2</v>
      </c>
      <c r="D29" s="55">
        <f t="shared" si="5"/>
        <v>19229.805</v>
      </c>
      <c r="E29" s="55">
        <f t="shared" si="5"/>
        <v>3514.7999999999997</v>
      </c>
      <c r="F29" s="55">
        <f t="shared" si="5"/>
        <v>2726.4</v>
      </c>
      <c r="G29" s="55">
        <f t="shared" si="5"/>
        <v>1066.7999999999997</v>
      </c>
      <c r="H29" s="55">
        <f t="shared" si="5"/>
        <v>18039.645</v>
      </c>
      <c r="I29" s="55">
        <f t="shared" si="5"/>
        <v>2667.6</v>
      </c>
      <c r="J29" s="55">
        <f t="shared" si="5"/>
        <v>23608.26</v>
      </c>
      <c r="K29" s="55">
        <f t="shared" si="5"/>
        <v>1227.096</v>
      </c>
      <c r="L29" s="55">
        <f t="shared" si="5"/>
        <v>16698.149999999998</v>
      </c>
      <c r="M29" s="55">
        <f t="shared" si="5"/>
        <v>661.77</v>
      </c>
      <c r="N29" s="55">
        <f t="shared" si="5"/>
        <v>3119.0399999999995</v>
      </c>
      <c r="O29" s="56">
        <f t="shared" si="5"/>
        <v>1062.9359999999999</v>
      </c>
      <c r="P29" s="60">
        <f>SUM(B29:O29)</f>
        <v>101040.702</v>
      </c>
    </row>
    <row r="30" spans="1:37" ht="25.5" x14ac:dyDescent="0.2">
      <c r="A30" s="76" t="s">
        <v>16</v>
      </c>
      <c r="B30" s="35">
        <f>B29*(1-B27)*B$28/1000</f>
        <v>8.2101024000000038</v>
      </c>
      <c r="C30" s="14">
        <f t="shared" ref="C30:O30" si="6">C29*(1-C27)*C$28/1000</f>
        <v>0.89227440000000013</v>
      </c>
      <c r="D30" s="14">
        <f t="shared" si="6"/>
        <v>23.594970735000004</v>
      </c>
      <c r="E30" s="14">
        <f t="shared" si="6"/>
        <v>4.3126595999999999</v>
      </c>
      <c r="F30" s="14">
        <f t="shared" si="6"/>
        <v>3.3452928000000002</v>
      </c>
      <c r="G30" s="14">
        <f t="shared" si="6"/>
        <v>1.3089635999999998</v>
      </c>
      <c r="H30" s="14">
        <f t="shared" si="6"/>
        <v>22.134644415000004</v>
      </c>
      <c r="I30" s="14">
        <f t="shared" si="6"/>
        <v>3.2731452000000001</v>
      </c>
      <c r="J30" s="14">
        <f t="shared" si="6"/>
        <v>28.96733502</v>
      </c>
      <c r="K30" s="14">
        <f t="shared" si="6"/>
        <v>1.5056467920000001</v>
      </c>
      <c r="L30" s="14">
        <f t="shared" si="6"/>
        <v>20.488630050000001</v>
      </c>
      <c r="M30" s="14">
        <f t="shared" si="6"/>
        <v>0.81199178999999999</v>
      </c>
      <c r="N30" s="14">
        <f t="shared" si="6"/>
        <v>3.8270620799999997</v>
      </c>
      <c r="O30" s="36">
        <f t="shared" si="6"/>
        <v>1.304222472</v>
      </c>
      <c r="P30" s="60">
        <f>SUM(B30:O30)</f>
        <v>123.97694135400002</v>
      </c>
    </row>
    <row r="31" spans="1:37" ht="25.5" x14ac:dyDescent="0.2">
      <c r="A31" s="76" t="s">
        <v>18</v>
      </c>
      <c r="B31" s="35">
        <f t="shared" ref="B31:O31" si="7">B$26*B$25*($B20*0.032)</f>
        <v>1427.4560000000006</v>
      </c>
      <c r="C31" s="14">
        <f t="shared" si="7"/>
        <v>155.13600000000002</v>
      </c>
      <c r="D31" s="14">
        <f t="shared" si="7"/>
        <v>4102.358400000001</v>
      </c>
      <c r="E31" s="14">
        <f t="shared" si="7"/>
        <v>749.82400000000007</v>
      </c>
      <c r="F31" s="14">
        <f t="shared" si="7"/>
        <v>581.63200000000006</v>
      </c>
      <c r="G31" s="14">
        <f t="shared" si="7"/>
        <v>227.584</v>
      </c>
      <c r="H31" s="14">
        <f t="shared" si="7"/>
        <v>3848.4576000000006</v>
      </c>
      <c r="I31" s="14">
        <f t="shared" si="7"/>
        <v>569.08800000000008</v>
      </c>
      <c r="J31" s="14">
        <f t="shared" si="7"/>
        <v>5036.4288000000006</v>
      </c>
      <c r="K31" s="14">
        <f t="shared" si="7"/>
        <v>261.78048000000001</v>
      </c>
      <c r="L31" s="14">
        <f t="shared" si="7"/>
        <v>3562.2720000000004</v>
      </c>
      <c r="M31" s="14">
        <f t="shared" si="7"/>
        <v>141.17760000000001</v>
      </c>
      <c r="N31" s="14">
        <f t="shared" si="7"/>
        <v>665.39520000000005</v>
      </c>
      <c r="O31" s="36">
        <f t="shared" si="7"/>
        <v>226.75968</v>
      </c>
      <c r="P31" s="60">
        <f>SUM(B31:O31)</f>
        <v>21555.349760000001</v>
      </c>
    </row>
    <row r="32" spans="1:37" ht="25.5" x14ac:dyDescent="0.2">
      <c r="A32" s="76" t="s">
        <v>19</v>
      </c>
      <c r="B32" s="35">
        <f t="shared" ref="B32:G32" si="8">B31*B$28/1000</f>
        <v>1.7514885120000008</v>
      </c>
      <c r="C32" s="14">
        <f t="shared" si="8"/>
        <v>0.19035187200000003</v>
      </c>
      <c r="D32" s="14">
        <f t="shared" si="8"/>
        <v>5.033593756800002</v>
      </c>
      <c r="E32" s="14">
        <f t="shared" si="8"/>
        <v>0.9200340480000001</v>
      </c>
      <c r="F32" s="14">
        <f t="shared" si="8"/>
        <v>0.71366246400000011</v>
      </c>
      <c r="G32" s="14">
        <f t="shared" si="8"/>
        <v>0.27924556800000006</v>
      </c>
      <c r="H32" s="14">
        <f t="shared" ref="H32:O32" si="9">H31*H$28/1000</f>
        <v>4.7220574752000015</v>
      </c>
      <c r="I32" s="14">
        <f t="shared" si="9"/>
        <v>0.6982709760000001</v>
      </c>
      <c r="J32" s="14">
        <f t="shared" si="9"/>
        <v>6.1796981376000009</v>
      </c>
      <c r="K32" s="14">
        <f t="shared" si="9"/>
        <v>0.32120464896000006</v>
      </c>
      <c r="L32" s="14">
        <f t="shared" si="9"/>
        <v>4.370907744000001</v>
      </c>
      <c r="M32" s="14">
        <f t="shared" si="9"/>
        <v>0.17322491520000002</v>
      </c>
      <c r="N32" s="14">
        <f t="shared" si="9"/>
        <v>0.81643991040000019</v>
      </c>
      <c r="O32" s="36">
        <f t="shared" si="9"/>
        <v>0.27823412736000003</v>
      </c>
      <c r="P32" s="60">
        <f>SUM(B32:O32)</f>
        <v>26.448414155520002</v>
      </c>
    </row>
    <row r="33" spans="1:37" ht="26.25" thickBot="1" x14ac:dyDescent="0.25">
      <c r="A33" s="77" t="s">
        <v>15</v>
      </c>
      <c r="B33" s="57">
        <f t="shared" ref="B33:G33" si="10">B30-B32</f>
        <v>6.458613888000003</v>
      </c>
      <c r="C33" s="58">
        <f t="shared" si="10"/>
        <v>0.7019225280000001</v>
      </c>
      <c r="D33" s="58">
        <f t="shared" si="10"/>
        <v>18.561376978200002</v>
      </c>
      <c r="E33" s="58">
        <f t="shared" si="10"/>
        <v>3.3926255519999997</v>
      </c>
      <c r="F33" s="58">
        <f t="shared" si="10"/>
        <v>2.6316303360000002</v>
      </c>
      <c r="G33" s="58">
        <f t="shared" si="10"/>
        <v>1.0297180319999997</v>
      </c>
      <c r="H33" s="58">
        <f t="shared" ref="H33:O33" si="11">H30-H32</f>
        <v>17.412586939800001</v>
      </c>
      <c r="I33" s="58">
        <f t="shared" si="11"/>
        <v>2.5748742240000002</v>
      </c>
      <c r="J33" s="58">
        <f t="shared" si="11"/>
        <v>22.787636882400001</v>
      </c>
      <c r="K33" s="58">
        <f t="shared" si="11"/>
        <v>1.1844421430400001</v>
      </c>
      <c r="L33" s="58">
        <f t="shared" si="11"/>
        <v>16.117722306000001</v>
      </c>
      <c r="M33" s="58">
        <f t="shared" si="11"/>
        <v>0.63876687479999994</v>
      </c>
      <c r="N33" s="58">
        <f t="shared" si="11"/>
        <v>3.0106221695999995</v>
      </c>
      <c r="O33" s="59">
        <f t="shared" si="11"/>
        <v>1.02598834464</v>
      </c>
      <c r="P33" s="61">
        <f>SUM(B33:O33)</f>
        <v>97.528527198480006</v>
      </c>
    </row>
    <row r="34" spans="1:37" x14ac:dyDescent="0.2">
      <c r="S34" s="1"/>
    </row>
    <row r="35" spans="1:37" ht="23.25" thickBot="1" x14ac:dyDescent="0.5">
      <c r="A35" s="8" t="s">
        <v>37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8" t="s">
        <v>14</v>
      </c>
      <c r="B36" s="32">
        <f>B20+B3</f>
        <v>5280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0" customFormat="1" ht="26.25" customHeight="1" x14ac:dyDescent="0.2">
      <c r="A37" s="39" t="s">
        <v>9</v>
      </c>
      <c r="B37" s="163" t="s">
        <v>23</v>
      </c>
      <c r="C37" s="164"/>
      <c r="D37" s="163" t="s">
        <v>25</v>
      </c>
      <c r="E37" s="164"/>
      <c r="F37" s="163" t="s">
        <v>24</v>
      </c>
      <c r="G37" s="164"/>
      <c r="H37" s="163" t="s">
        <v>26</v>
      </c>
      <c r="I37" s="164"/>
      <c r="J37" s="163" t="s">
        <v>27</v>
      </c>
      <c r="K37" s="164"/>
      <c r="L37" s="163" t="s">
        <v>28</v>
      </c>
      <c r="M37" s="164"/>
      <c r="N37" s="163" t="s">
        <v>29</v>
      </c>
      <c r="O37" s="164"/>
      <c r="P37" s="160" t="s">
        <v>32</v>
      </c>
      <c r="S37" s="30"/>
      <c r="AE37" s="22"/>
      <c r="AF37" s="22"/>
      <c r="AG37" s="22"/>
      <c r="AH37" s="22"/>
      <c r="AI37" s="22"/>
      <c r="AJ37" s="22"/>
      <c r="AK37" s="22"/>
    </row>
    <row r="38" spans="1:37" ht="22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61"/>
    </row>
    <row r="39" spans="1:37" ht="25.5" x14ac:dyDescent="0.2">
      <c r="A39" s="39" t="s">
        <v>17</v>
      </c>
      <c r="B39" s="62">
        <f t="shared" ref="B39:O39" si="12">B29+B12</f>
        <v>72710.39999999998</v>
      </c>
      <c r="C39" s="63">
        <f t="shared" si="12"/>
        <v>10160.400000000001</v>
      </c>
      <c r="D39" s="63">
        <f t="shared" si="12"/>
        <v>213352.46100000001</v>
      </c>
      <c r="E39" s="63">
        <f t="shared" si="12"/>
        <v>49108.600000000006</v>
      </c>
      <c r="F39" s="63">
        <f t="shared" si="12"/>
        <v>24089.599999999995</v>
      </c>
      <c r="G39" s="63">
        <f t="shared" si="12"/>
        <v>9567.6</v>
      </c>
      <c r="H39" s="63">
        <f t="shared" si="12"/>
        <v>192005.38500000001</v>
      </c>
      <c r="I39" s="63">
        <f t="shared" si="12"/>
        <v>26547.768</v>
      </c>
      <c r="J39" s="63">
        <f t="shared" si="12"/>
        <v>254706.66</v>
      </c>
      <c r="K39" s="63">
        <f t="shared" si="12"/>
        <v>29215.680000000004</v>
      </c>
      <c r="L39" s="63">
        <f t="shared" si="12"/>
        <v>189063.978</v>
      </c>
      <c r="M39" s="63">
        <f t="shared" si="12"/>
        <v>20364.390000000003</v>
      </c>
      <c r="N39" s="63">
        <f t="shared" si="12"/>
        <v>26821.440000000002</v>
      </c>
      <c r="O39" s="63">
        <f t="shared" si="12"/>
        <v>9497.0399999999991</v>
      </c>
      <c r="P39" s="64">
        <f>SUM(B39:O39)</f>
        <v>1127211.402</v>
      </c>
    </row>
    <row r="40" spans="1:37" ht="25.5" x14ac:dyDescent="0.2">
      <c r="A40" s="39" t="s">
        <v>16</v>
      </c>
      <c r="B40" s="65">
        <f t="shared" ref="B40:O40" si="13">B30+B13</f>
        <v>89.215660799999995</v>
      </c>
      <c r="C40" s="66">
        <f t="shared" si="13"/>
        <v>12.466810800000001</v>
      </c>
      <c r="D40" s="66">
        <f t="shared" si="13"/>
        <v>261.78346964700006</v>
      </c>
      <c r="E40" s="66">
        <f t="shared" si="13"/>
        <v>60.256252200000006</v>
      </c>
      <c r="F40" s="66">
        <f t="shared" si="13"/>
        <v>29.557939199999993</v>
      </c>
      <c r="G40" s="66">
        <f t="shared" si="13"/>
        <v>11.739445200000002</v>
      </c>
      <c r="H40" s="66">
        <f t="shared" si="13"/>
        <v>235.59060739500003</v>
      </c>
      <c r="I40" s="66">
        <f t="shared" si="13"/>
        <v>32.574111336000001</v>
      </c>
      <c r="J40" s="66">
        <f t="shared" si="13"/>
        <v>312.52507181999999</v>
      </c>
      <c r="K40" s="66">
        <f t="shared" si="13"/>
        <v>35.847639360000009</v>
      </c>
      <c r="L40" s="66">
        <f t="shared" si="13"/>
        <v>231.98150100600003</v>
      </c>
      <c r="M40" s="66">
        <f t="shared" si="13"/>
        <v>24.987106530000005</v>
      </c>
      <c r="N40" s="66">
        <f t="shared" si="13"/>
        <v>32.909906880000001</v>
      </c>
      <c r="O40" s="66">
        <f t="shared" si="13"/>
        <v>11.652868079999999</v>
      </c>
      <c r="P40" s="64">
        <f t="shared" ref="P40:P43" si="14">SUM(B40:O40)</f>
        <v>1383.0883902540002</v>
      </c>
    </row>
    <row r="41" spans="1:37" ht="25.5" x14ac:dyDescent="0.2">
      <c r="A41" s="39" t="s">
        <v>18</v>
      </c>
      <c r="B41" s="65">
        <f t="shared" ref="B41:O41" si="15">B31+B14</f>
        <v>14631.295999999997</v>
      </c>
      <c r="C41" s="66">
        <f t="shared" si="15"/>
        <v>2041.7760000000003</v>
      </c>
      <c r="D41" s="66">
        <f t="shared" si="15"/>
        <v>42926.88960000001</v>
      </c>
      <c r="E41" s="66">
        <f t="shared" si="15"/>
        <v>9868.5840000000026</v>
      </c>
      <c r="F41" s="66">
        <f t="shared" si="15"/>
        <v>4854.271999999999</v>
      </c>
      <c r="G41" s="66">
        <f t="shared" si="15"/>
        <v>1927.7440000000001</v>
      </c>
      <c r="H41" s="66">
        <f t="shared" si="15"/>
        <v>38641.605600000003</v>
      </c>
      <c r="I41" s="66">
        <f t="shared" si="15"/>
        <v>5345.1215999999995</v>
      </c>
      <c r="J41" s="66">
        <f t="shared" si="15"/>
        <v>51256.108800000002</v>
      </c>
      <c r="K41" s="66">
        <f t="shared" si="15"/>
        <v>5859.4972800000014</v>
      </c>
      <c r="L41" s="66">
        <f t="shared" si="15"/>
        <v>38035.437599999997</v>
      </c>
      <c r="M41" s="66">
        <f t="shared" si="15"/>
        <v>4081.7016000000008</v>
      </c>
      <c r="N41" s="66">
        <f t="shared" si="15"/>
        <v>5405.8752000000004</v>
      </c>
      <c r="O41" s="66">
        <f t="shared" si="15"/>
        <v>1913.5804800000001</v>
      </c>
      <c r="P41" s="64">
        <f t="shared" si="14"/>
        <v>226789.48976000005</v>
      </c>
    </row>
    <row r="42" spans="1:37" ht="25.5" x14ac:dyDescent="0.2">
      <c r="A42" s="39" t="s">
        <v>19</v>
      </c>
      <c r="B42" s="65">
        <f t="shared" ref="B42:O42" si="16">B32+B15</f>
        <v>17.952600191999998</v>
      </c>
      <c r="C42" s="66">
        <f t="shared" si="16"/>
        <v>2.5052591520000003</v>
      </c>
      <c r="D42" s="66">
        <f t="shared" si="16"/>
        <v>52.671293539200008</v>
      </c>
      <c r="E42" s="66">
        <f t="shared" si="16"/>
        <v>12.108752568000003</v>
      </c>
      <c r="F42" s="66">
        <f t="shared" si="16"/>
        <v>5.9561917439999998</v>
      </c>
      <c r="G42" s="66">
        <f t="shared" si="16"/>
        <v>2.3653418880000001</v>
      </c>
      <c r="H42" s="66">
        <f t="shared" si="16"/>
        <v>47.413250071200011</v>
      </c>
      <c r="I42" s="66">
        <f t="shared" si="16"/>
        <v>6.5584642032000007</v>
      </c>
      <c r="J42" s="66">
        <f t="shared" si="16"/>
        <v>62.891245497600003</v>
      </c>
      <c r="K42" s="66">
        <f t="shared" si="16"/>
        <v>7.1896031625600019</v>
      </c>
      <c r="L42" s="66">
        <f t="shared" si="16"/>
        <v>46.669481935200004</v>
      </c>
      <c r="M42" s="66">
        <f t="shared" si="16"/>
        <v>5.0082478632000011</v>
      </c>
      <c r="N42" s="66">
        <f t="shared" si="16"/>
        <v>6.6330088704000012</v>
      </c>
      <c r="O42" s="66">
        <f t="shared" si="16"/>
        <v>2.3479632489600006</v>
      </c>
      <c r="P42" s="64">
        <f t="shared" si="14"/>
        <v>278.27070393552003</v>
      </c>
    </row>
    <row r="43" spans="1:37" ht="26.25" thickBot="1" x14ac:dyDescent="0.25">
      <c r="A43" s="40" t="s">
        <v>15</v>
      </c>
      <c r="B43" s="68">
        <f t="shared" ref="B43:O43" si="17">B33+B16</f>
        <v>71.263060607999989</v>
      </c>
      <c r="C43" s="69">
        <f t="shared" si="17"/>
        <v>9.9615516480000021</v>
      </c>
      <c r="D43" s="69">
        <f t="shared" si="17"/>
        <v>209.11217610780002</v>
      </c>
      <c r="E43" s="69">
        <f t="shared" si="17"/>
        <v>48.147499632000006</v>
      </c>
      <c r="F43" s="69">
        <f t="shared" si="17"/>
        <v>23.601747455999995</v>
      </c>
      <c r="G43" s="69">
        <f t="shared" si="17"/>
        <v>9.3741033120000008</v>
      </c>
      <c r="H43" s="69">
        <f t="shared" si="17"/>
        <v>188.17735732380004</v>
      </c>
      <c r="I43" s="69">
        <f t="shared" si="17"/>
        <v>26.015647132800005</v>
      </c>
      <c r="J43" s="69">
        <f t="shared" si="17"/>
        <v>249.63382632239998</v>
      </c>
      <c r="K43" s="69">
        <f t="shared" si="17"/>
        <v>28.658036197440005</v>
      </c>
      <c r="L43" s="69">
        <f t="shared" si="17"/>
        <v>185.31201907080001</v>
      </c>
      <c r="M43" s="69">
        <f t="shared" si="17"/>
        <v>19.978858666800001</v>
      </c>
      <c r="N43" s="69">
        <f t="shared" si="17"/>
        <v>26.276898009600004</v>
      </c>
      <c r="O43" s="69">
        <f t="shared" si="17"/>
        <v>9.30490483104</v>
      </c>
      <c r="P43" s="64">
        <f t="shared" si="14"/>
        <v>1104.8176863184801</v>
      </c>
    </row>
  </sheetData>
  <mergeCells count="25"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  <mergeCell ref="B6:C6"/>
    <mergeCell ref="D6:E6"/>
    <mergeCell ref="F6:G6"/>
    <mergeCell ref="P6:P11"/>
    <mergeCell ref="P23:P28"/>
    <mergeCell ref="D23:E23"/>
    <mergeCell ref="L23:M23"/>
    <mergeCell ref="J23:K23"/>
    <mergeCell ref="H23:I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H7" zoomScaleNormal="100" workbookViewId="0">
      <selection activeCell="P33" activeCellId="1" sqref="P16 P33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30.75" customHeight="1" x14ac:dyDescent="0.2">
      <c r="A1" s="165" t="s">
        <v>33</v>
      </c>
      <c r="B1" s="165"/>
      <c r="C1" s="165"/>
      <c r="D1" s="165"/>
      <c r="E1" s="165"/>
    </row>
    <row r="2" spans="1:16" ht="23.25" thickBot="1" x14ac:dyDescent="0.5">
      <c r="A2" s="5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10" t="s">
        <v>14</v>
      </c>
      <c r="B3" s="111">
        <f>Lamps!B5</f>
        <v>4267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 customHeight="1" thickBot="1" x14ac:dyDescent="0.25">
      <c r="A4" s="97" t="s">
        <v>46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" customHeight="1" thickBot="1" x14ac:dyDescent="0.25">
      <c r="A5" s="110" t="s">
        <v>45</v>
      </c>
      <c r="B5" s="111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" customHeight="1" thickBot="1" x14ac:dyDescent="0.25">
      <c r="A6" s="79" t="s">
        <v>9</v>
      </c>
      <c r="B6" s="148" t="s">
        <v>23</v>
      </c>
      <c r="C6" s="149"/>
      <c r="D6" s="150" t="s">
        <v>25</v>
      </c>
      <c r="E6" s="150"/>
      <c r="F6" s="150" t="s">
        <v>24</v>
      </c>
      <c r="G6" s="150"/>
      <c r="H6" s="150" t="s">
        <v>26</v>
      </c>
      <c r="I6" s="150"/>
      <c r="J6" s="150" t="s">
        <v>27</v>
      </c>
      <c r="K6" s="150"/>
      <c r="L6" s="150" t="s">
        <v>28</v>
      </c>
      <c r="M6" s="150"/>
      <c r="N6" s="150" t="s">
        <v>29</v>
      </c>
      <c r="O6" s="162"/>
      <c r="P6" s="166" t="s">
        <v>30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13" t="s">
        <v>6</v>
      </c>
      <c r="I7" s="13" t="s">
        <v>7</v>
      </c>
      <c r="J7" s="13" t="s">
        <v>6</v>
      </c>
      <c r="K7" s="13" t="s">
        <v>7</v>
      </c>
      <c r="L7" s="13" t="s">
        <v>6</v>
      </c>
      <c r="M7" s="13" t="s">
        <v>7</v>
      </c>
      <c r="N7" s="13" t="s">
        <v>6</v>
      </c>
      <c r="O7" s="13" t="s">
        <v>7</v>
      </c>
      <c r="P7" s="167"/>
    </row>
    <row r="8" spans="1:16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67"/>
    </row>
    <row r="9" spans="1:16" ht="25.5" x14ac:dyDescent="0.2">
      <c r="A9" s="25" t="s">
        <v>11</v>
      </c>
      <c r="B9" s="13">
        <v>8.8505829622685699</v>
      </c>
      <c r="C9" s="13">
        <v>2.7171314741035855</v>
      </c>
      <c r="D9" s="13">
        <v>7.03</v>
      </c>
      <c r="E9" s="13">
        <v>2.9610607620213107</v>
      </c>
      <c r="F9" s="13">
        <v>1.1919381298336065</v>
      </c>
      <c r="G9" s="13">
        <v>0.80876494023904377</v>
      </c>
      <c r="H9" s="13">
        <v>7.69</v>
      </c>
      <c r="I9" s="13">
        <v>1.33</v>
      </c>
      <c r="J9" s="13">
        <v>6.8</v>
      </c>
      <c r="K9" s="13">
        <v>2.67</v>
      </c>
      <c r="L9" s="13">
        <v>4.95</v>
      </c>
      <c r="M9" s="13">
        <v>1.92</v>
      </c>
      <c r="N9" s="13">
        <v>1.18</v>
      </c>
      <c r="O9" s="13">
        <v>0.85</v>
      </c>
      <c r="P9" s="167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8">
        <v>0</v>
      </c>
      <c r="P10" s="167"/>
    </row>
    <row r="11" spans="1:16" ht="26.25" thickBot="1" x14ac:dyDescent="0.25">
      <c r="A11" s="25" t="s">
        <v>12</v>
      </c>
      <c r="B11" s="206">
        <v>1.2270000000000001</v>
      </c>
      <c r="C11" s="207">
        <v>1.2270000000000001</v>
      </c>
      <c r="D11" s="207">
        <v>1.2270000000000001</v>
      </c>
      <c r="E11" s="207">
        <v>1.2270000000000001</v>
      </c>
      <c r="F11" s="207">
        <v>1.2270000000000001</v>
      </c>
      <c r="G11" s="207">
        <v>1.2270000000000001</v>
      </c>
      <c r="H11" s="207">
        <v>1.2270000000000001</v>
      </c>
      <c r="I11" s="207">
        <v>1.2270000000000001</v>
      </c>
      <c r="J11" s="207">
        <v>1.2270000000000001</v>
      </c>
      <c r="K11" s="207">
        <v>1.2270000000000001</v>
      </c>
      <c r="L11" s="207">
        <v>1.2270000000000001</v>
      </c>
      <c r="M11" s="207">
        <v>1.2270000000000001</v>
      </c>
      <c r="N11" s="207">
        <v>1.2270000000000001</v>
      </c>
      <c r="O11" s="208">
        <v>1.2270000000000001</v>
      </c>
      <c r="P11" s="168"/>
    </row>
    <row r="12" spans="1:16" ht="25.5" x14ac:dyDescent="0.2">
      <c r="A12" s="25" t="s">
        <v>17</v>
      </c>
      <c r="B12" s="45">
        <f t="shared" ref="B12:O12" si="0">B$9*B$8*($B3*0.1)</f>
        <v>60424.69999999999</v>
      </c>
      <c r="C12" s="46">
        <f t="shared" si="0"/>
        <v>6956.4000000000005</v>
      </c>
      <c r="D12" s="46">
        <f t="shared" si="0"/>
        <v>188981.16300000003</v>
      </c>
      <c r="E12" s="46">
        <f t="shared" si="0"/>
        <v>36641.054187480309</v>
      </c>
      <c r="F12" s="46">
        <f t="shared" si="0"/>
        <v>32550.399999999994</v>
      </c>
      <c r="G12" s="46">
        <f t="shared" si="0"/>
        <v>9662.7999999999993</v>
      </c>
      <c r="H12" s="46">
        <f t="shared" si="0"/>
        <v>213285.99500000002</v>
      </c>
      <c r="I12" s="46">
        <f t="shared" si="0"/>
        <v>14755.286</v>
      </c>
      <c r="J12" s="46">
        <f t="shared" si="0"/>
        <v>188601.40000000002</v>
      </c>
      <c r="K12" s="46">
        <f t="shared" si="0"/>
        <v>29621.514000000003</v>
      </c>
      <c r="L12" s="46">
        <f t="shared" si="0"/>
        <v>130954.23000000003</v>
      </c>
      <c r="M12" s="46">
        <f t="shared" si="0"/>
        <v>24577.920000000002</v>
      </c>
      <c r="N12" s="46">
        <f t="shared" si="0"/>
        <v>32224.384000000002</v>
      </c>
      <c r="O12" s="47">
        <f t="shared" si="0"/>
        <v>10155.460000000001</v>
      </c>
      <c r="P12" s="49">
        <f>SUM(B12:O12)</f>
        <v>979392.70618748025</v>
      </c>
    </row>
    <row r="13" spans="1:16" ht="25.5" x14ac:dyDescent="0.2">
      <c r="A13" s="25" t="s">
        <v>16</v>
      </c>
      <c r="B13" s="23">
        <f>B12*(1-B10)*B$11/1000</f>
        <v>74.141106899999997</v>
      </c>
      <c r="C13" s="13">
        <f t="shared" ref="C13:O13" si="1">C12*(1-C10)*C$11/1000</f>
        <v>8.5355028000000015</v>
      </c>
      <c r="D13" s="13">
        <f t="shared" si="1"/>
        <v>231.87988700100004</v>
      </c>
      <c r="E13" s="13">
        <f t="shared" si="1"/>
        <v>44.958573488038347</v>
      </c>
      <c r="F13" s="13">
        <f t="shared" si="1"/>
        <v>39.939340799999997</v>
      </c>
      <c r="G13" s="13">
        <f t="shared" si="1"/>
        <v>11.856255600000001</v>
      </c>
      <c r="H13" s="13">
        <f t="shared" si="1"/>
        <v>261.70191586500005</v>
      </c>
      <c r="I13" s="13">
        <f t="shared" si="1"/>
        <v>18.104735922</v>
      </c>
      <c r="J13" s="13">
        <f t="shared" si="1"/>
        <v>231.41391780000006</v>
      </c>
      <c r="K13" s="13">
        <f t="shared" si="1"/>
        <v>36.345597678000004</v>
      </c>
      <c r="L13" s="13">
        <f t="shared" si="1"/>
        <v>160.68084021000004</v>
      </c>
      <c r="M13" s="13">
        <f t="shared" si="1"/>
        <v>30.157107840000005</v>
      </c>
      <c r="N13" s="13">
        <f t="shared" si="1"/>
        <v>39.539319167999999</v>
      </c>
      <c r="O13" s="18">
        <f t="shared" si="1"/>
        <v>12.460749420000003</v>
      </c>
      <c r="P13" s="50">
        <f>SUM(B13:O13)</f>
        <v>1201.7148504920385</v>
      </c>
    </row>
    <row r="14" spans="1:16" ht="25.5" x14ac:dyDescent="0.2">
      <c r="A14" s="25" t="s">
        <v>18</v>
      </c>
      <c r="B14" s="23">
        <f t="shared" ref="B14:O14" si="2">B$9*B$8*($B3*0.02)</f>
        <v>12084.939999999997</v>
      </c>
      <c r="C14" s="13">
        <f t="shared" si="2"/>
        <v>1391.28</v>
      </c>
      <c r="D14" s="13">
        <f t="shared" si="2"/>
        <v>37796.232600000003</v>
      </c>
      <c r="E14" s="13">
        <f t="shared" si="2"/>
        <v>7328.2108374960617</v>
      </c>
      <c r="F14" s="13">
        <f t="shared" si="2"/>
        <v>6510.079999999999</v>
      </c>
      <c r="G14" s="13">
        <f t="shared" si="2"/>
        <v>1932.56</v>
      </c>
      <c r="H14" s="13">
        <f t="shared" si="2"/>
        <v>42657.199000000001</v>
      </c>
      <c r="I14" s="13">
        <f t="shared" si="2"/>
        <v>2951.0572000000002</v>
      </c>
      <c r="J14" s="13">
        <f t="shared" si="2"/>
        <v>37720.28</v>
      </c>
      <c r="K14" s="13">
        <f t="shared" si="2"/>
        <v>5924.3028000000004</v>
      </c>
      <c r="L14" s="13">
        <f t="shared" si="2"/>
        <v>26190.846000000005</v>
      </c>
      <c r="M14" s="13">
        <f t="shared" si="2"/>
        <v>4915.5839999999998</v>
      </c>
      <c r="N14" s="13">
        <f t="shared" si="2"/>
        <v>6444.8768</v>
      </c>
      <c r="O14" s="18">
        <f t="shared" si="2"/>
        <v>2031.0920000000001</v>
      </c>
      <c r="P14" s="50">
        <f>SUM(B14:O14)</f>
        <v>195878.54123749607</v>
      </c>
    </row>
    <row r="15" spans="1:16" ht="25.5" x14ac:dyDescent="0.2">
      <c r="A15" s="25" t="s">
        <v>19</v>
      </c>
      <c r="B15" s="23">
        <f t="shared" ref="B15:O15" si="3">B14*B$11/1000</f>
        <v>14.828221379999997</v>
      </c>
      <c r="C15" s="13">
        <f t="shared" si="3"/>
        <v>1.70710056</v>
      </c>
      <c r="D15" s="13">
        <f t="shared" si="3"/>
        <v>46.375977400200007</v>
      </c>
      <c r="E15" s="13">
        <f t="shared" si="3"/>
        <v>8.9917146976076694</v>
      </c>
      <c r="F15" s="13">
        <f t="shared" si="3"/>
        <v>7.9878681599999988</v>
      </c>
      <c r="G15" s="13">
        <f t="shared" si="3"/>
        <v>2.3712511199999997</v>
      </c>
      <c r="H15" s="13">
        <f t="shared" si="3"/>
        <v>52.340383172999999</v>
      </c>
      <c r="I15" s="13">
        <f t="shared" si="3"/>
        <v>3.6209471844000003</v>
      </c>
      <c r="J15" s="13">
        <f t="shared" si="3"/>
        <v>46.282783560000006</v>
      </c>
      <c r="K15" s="13">
        <f t="shared" si="3"/>
        <v>7.2691195356000007</v>
      </c>
      <c r="L15" s="13">
        <f t="shared" si="3"/>
        <v>32.136168042000008</v>
      </c>
      <c r="M15" s="13">
        <f t="shared" si="3"/>
        <v>6.0314215680000007</v>
      </c>
      <c r="N15" s="13">
        <f t="shared" si="3"/>
        <v>7.9078638336000004</v>
      </c>
      <c r="O15" s="18">
        <f t="shared" si="3"/>
        <v>2.4921498840000003</v>
      </c>
      <c r="P15" s="50">
        <f>SUM(B15:O15)</f>
        <v>240.34297009840773</v>
      </c>
    </row>
    <row r="16" spans="1:16" ht="26.25" thickBot="1" x14ac:dyDescent="0.25">
      <c r="A16" s="26" t="s">
        <v>15</v>
      </c>
      <c r="B16" s="48">
        <f>B13-B15</f>
        <v>59.312885520000002</v>
      </c>
      <c r="C16" s="17">
        <f t="shared" ref="C16:O16" si="4">C13-C15</f>
        <v>6.8284022400000017</v>
      </c>
      <c r="D16" s="17">
        <f t="shared" si="4"/>
        <v>185.50390960080003</v>
      </c>
      <c r="E16" s="17">
        <f t="shared" si="4"/>
        <v>35.966858790430678</v>
      </c>
      <c r="F16" s="17">
        <f t="shared" si="4"/>
        <v>31.951472639999999</v>
      </c>
      <c r="G16" s="17">
        <f t="shared" si="4"/>
        <v>9.4850044800000006</v>
      </c>
      <c r="H16" s="17">
        <f t="shared" si="4"/>
        <v>209.36153269200005</v>
      </c>
      <c r="I16" s="17">
        <f t="shared" si="4"/>
        <v>14.483788737599999</v>
      </c>
      <c r="J16" s="17">
        <f t="shared" si="4"/>
        <v>185.13113424000005</v>
      </c>
      <c r="K16" s="17">
        <f t="shared" si="4"/>
        <v>29.076478142400003</v>
      </c>
      <c r="L16" s="17">
        <f t="shared" si="4"/>
        <v>128.54467216800003</v>
      </c>
      <c r="M16" s="17">
        <f t="shared" si="4"/>
        <v>24.125686272000003</v>
      </c>
      <c r="N16" s="17">
        <f t="shared" si="4"/>
        <v>31.631455334399998</v>
      </c>
      <c r="O16" s="19">
        <f t="shared" si="4"/>
        <v>9.9685995360000028</v>
      </c>
      <c r="P16" s="51">
        <f>SUM(B16:O16)</f>
        <v>961.37188039363093</v>
      </c>
    </row>
    <row r="17" spans="1:16" x14ac:dyDescent="0.2">
      <c r="H17" s="3"/>
    </row>
    <row r="19" spans="1:16" ht="23.25" thickBot="1" x14ac:dyDescent="0.5">
      <c r="A19" s="7" t="s">
        <v>36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100" t="s">
        <v>14</v>
      </c>
      <c r="B20" s="101">
        <f>Lamps!C5</f>
        <v>246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2" t="s">
        <v>46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4" t="s">
        <v>45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8.5" customHeight="1" thickBot="1" x14ac:dyDescent="0.25">
      <c r="A23" s="98" t="s">
        <v>9</v>
      </c>
      <c r="B23" s="169" t="s">
        <v>23</v>
      </c>
      <c r="C23" s="158"/>
      <c r="D23" s="157" t="s">
        <v>25</v>
      </c>
      <c r="E23" s="158"/>
      <c r="F23" s="157" t="s">
        <v>24</v>
      </c>
      <c r="G23" s="158"/>
      <c r="H23" s="157" t="s">
        <v>26</v>
      </c>
      <c r="I23" s="158"/>
      <c r="J23" s="157" t="s">
        <v>27</v>
      </c>
      <c r="K23" s="158"/>
      <c r="L23" s="157" t="s">
        <v>28</v>
      </c>
      <c r="M23" s="158"/>
      <c r="N23" s="157" t="s">
        <v>29</v>
      </c>
      <c r="O23" s="158"/>
      <c r="P23" s="154" t="s">
        <v>31</v>
      </c>
    </row>
    <row r="24" spans="1:16" ht="13.5" thickBot="1" x14ac:dyDescent="0.25">
      <c r="A24" s="76" t="s">
        <v>10</v>
      </c>
      <c r="B24" s="89" t="s">
        <v>6</v>
      </c>
      <c r="C24" s="90" t="s">
        <v>7</v>
      </c>
      <c r="D24" s="90" t="s">
        <v>6</v>
      </c>
      <c r="E24" s="90" t="s">
        <v>7</v>
      </c>
      <c r="F24" s="90" t="s">
        <v>6</v>
      </c>
      <c r="G24" s="90" t="s">
        <v>7</v>
      </c>
      <c r="H24" s="90" t="s">
        <v>6</v>
      </c>
      <c r="I24" s="90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55"/>
    </row>
    <row r="25" spans="1:16" x14ac:dyDescent="0.2">
      <c r="A25" s="87" t="s">
        <v>13</v>
      </c>
      <c r="B25" s="31">
        <v>16</v>
      </c>
      <c r="C25" s="31">
        <v>6</v>
      </c>
      <c r="D25" s="31">
        <v>63</v>
      </c>
      <c r="E25" s="31">
        <v>29</v>
      </c>
      <c r="F25" s="31">
        <v>64</v>
      </c>
      <c r="G25" s="31">
        <v>28</v>
      </c>
      <c r="H25" s="14">
        <v>65</v>
      </c>
      <c r="I25" s="14">
        <v>26</v>
      </c>
      <c r="J25" s="14">
        <v>65</v>
      </c>
      <c r="K25" s="14">
        <v>26</v>
      </c>
      <c r="L25" s="14">
        <v>62</v>
      </c>
      <c r="M25" s="14">
        <v>30</v>
      </c>
      <c r="N25" s="14">
        <v>64</v>
      </c>
      <c r="O25" s="14">
        <v>28</v>
      </c>
      <c r="P25" s="155"/>
    </row>
    <row r="26" spans="1:16" ht="25.5" x14ac:dyDescent="0.2">
      <c r="A26" s="87" t="s">
        <v>11</v>
      </c>
      <c r="B26" s="14">
        <v>10.162601626016258</v>
      </c>
      <c r="C26" s="14">
        <v>3.8373983739837398</v>
      </c>
      <c r="D26" s="14">
        <v>7.4</v>
      </c>
      <c r="E26" s="14">
        <v>4.2154471544715451</v>
      </c>
      <c r="F26" s="14">
        <v>0.42276422764227639</v>
      </c>
      <c r="G26" s="14">
        <v>0.27642276422764228</v>
      </c>
      <c r="H26" s="14">
        <v>8.48</v>
      </c>
      <c r="I26" s="14">
        <v>1.4</v>
      </c>
      <c r="J26" s="14">
        <v>9.4600000000000009</v>
      </c>
      <c r="K26" s="14">
        <v>7.02</v>
      </c>
      <c r="L26" s="14">
        <v>7.61</v>
      </c>
      <c r="M26" s="14">
        <v>5.03</v>
      </c>
      <c r="N26" s="14">
        <v>0.49</v>
      </c>
      <c r="O26" s="14">
        <v>0.3</v>
      </c>
      <c r="P26" s="155"/>
    </row>
    <row r="27" spans="1:16" x14ac:dyDescent="0.2">
      <c r="A27" s="87" t="s">
        <v>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5"/>
    </row>
    <row r="28" spans="1:16" ht="25.5" x14ac:dyDescent="0.2">
      <c r="A28" s="87" t="s">
        <v>12</v>
      </c>
      <c r="B28" s="210">
        <v>1.2270000000000001</v>
      </c>
      <c r="C28" s="210">
        <v>1.2270000000000001</v>
      </c>
      <c r="D28" s="210">
        <v>1.2270000000000001</v>
      </c>
      <c r="E28" s="210">
        <v>1.2270000000000001</v>
      </c>
      <c r="F28" s="210">
        <v>1.2270000000000001</v>
      </c>
      <c r="G28" s="210">
        <v>1.2270000000000001</v>
      </c>
      <c r="H28" s="210">
        <v>1.2270000000000001</v>
      </c>
      <c r="I28" s="210">
        <v>1.2270000000000001</v>
      </c>
      <c r="J28" s="210">
        <v>1.2270000000000001</v>
      </c>
      <c r="K28" s="210">
        <v>1.2270000000000001</v>
      </c>
      <c r="L28" s="210">
        <v>1.2270000000000001</v>
      </c>
      <c r="M28" s="210">
        <v>1.2270000000000001</v>
      </c>
      <c r="N28" s="210">
        <v>1.2270000000000001</v>
      </c>
      <c r="O28" s="210">
        <v>1.2270000000000001</v>
      </c>
      <c r="P28" s="156"/>
    </row>
    <row r="29" spans="1:16" ht="25.5" x14ac:dyDescent="0.2">
      <c r="A29" s="87" t="s">
        <v>17</v>
      </c>
      <c r="B29" s="55">
        <f t="shared" ref="B29:O29" si="5">B$26*B$25*($B20*0.15)</f>
        <v>5999.9999999999982</v>
      </c>
      <c r="C29" s="55">
        <f t="shared" si="5"/>
        <v>849.59999999999991</v>
      </c>
      <c r="D29" s="55">
        <f t="shared" si="5"/>
        <v>17202.780000000002</v>
      </c>
      <c r="E29" s="55">
        <f t="shared" si="5"/>
        <v>4510.9500000000007</v>
      </c>
      <c r="F29" s="55">
        <f t="shared" si="5"/>
        <v>998.39999999999986</v>
      </c>
      <c r="G29" s="55">
        <f t="shared" si="5"/>
        <v>285.60000000000002</v>
      </c>
      <c r="H29" s="55">
        <f t="shared" si="5"/>
        <v>20339.280000000002</v>
      </c>
      <c r="I29" s="55">
        <f t="shared" si="5"/>
        <v>1343.1599999999999</v>
      </c>
      <c r="J29" s="55">
        <f t="shared" si="5"/>
        <v>22689.81</v>
      </c>
      <c r="K29" s="55">
        <f t="shared" si="5"/>
        <v>6734.9879999999994</v>
      </c>
      <c r="L29" s="55">
        <f t="shared" si="5"/>
        <v>17410.157999999999</v>
      </c>
      <c r="M29" s="55">
        <f t="shared" si="5"/>
        <v>5568.21</v>
      </c>
      <c r="N29" s="55">
        <f t="shared" si="5"/>
        <v>1157.184</v>
      </c>
      <c r="O29" s="56">
        <f t="shared" si="5"/>
        <v>309.95999999999998</v>
      </c>
      <c r="P29" s="60">
        <f>SUM(B29:O29)</f>
        <v>105400.08</v>
      </c>
    </row>
    <row r="30" spans="1:16" ht="25.5" x14ac:dyDescent="0.2">
      <c r="A30" s="87" t="s">
        <v>16</v>
      </c>
      <c r="B30" s="14">
        <f>B29*(1-B27)*B$28/1000</f>
        <v>7.3619999999999983</v>
      </c>
      <c r="C30" s="14">
        <f t="shared" ref="C30:O30" si="6">C29*(1-C27)*C$28/1000</f>
        <v>1.0424591999999999</v>
      </c>
      <c r="D30" s="14">
        <f t="shared" si="6"/>
        <v>21.107811060000003</v>
      </c>
      <c r="E30" s="14">
        <f t="shared" si="6"/>
        <v>5.5349356500000013</v>
      </c>
      <c r="F30" s="14">
        <f t="shared" si="6"/>
        <v>1.2250367999999998</v>
      </c>
      <c r="G30" s="14">
        <f t="shared" si="6"/>
        <v>0.35043120000000005</v>
      </c>
      <c r="H30" s="14">
        <f t="shared" si="6"/>
        <v>24.956296560000006</v>
      </c>
      <c r="I30" s="14">
        <f t="shared" si="6"/>
        <v>1.6480573199999999</v>
      </c>
      <c r="J30" s="14">
        <f t="shared" si="6"/>
        <v>27.840396870000003</v>
      </c>
      <c r="K30" s="14">
        <f t="shared" si="6"/>
        <v>8.2638302760000002</v>
      </c>
      <c r="L30" s="14">
        <f t="shared" si="6"/>
        <v>21.362263866000003</v>
      </c>
      <c r="M30" s="14">
        <f t="shared" si="6"/>
        <v>6.8321936700000006</v>
      </c>
      <c r="N30" s="14">
        <f t="shared" si="6"/>
        <v>1.4198647680000001</v>
      </c>
      <c r="O30" s="36">
        <f t="shared" si="6"/>
        <v>0.38032092000000001</v>
      </c>
      <c r="P30" s="60">
        <f>SUM(B30:O30)</f>
        <v>129.32589816000004</v>
      </c>
    </row>
    <row r="31" spans="1:16" ht="25.5" x14ac:dyDescent="0.2">
      <c r="A31" s="87" t="s">
        <v>18</v>
      </c>
      <c r="B31" s="14">
        <f t="shared" ref="B31:O31" si="7">B$26*B$25*($B20*0.032)</f>
        <v>1279.9999999999998</v>
      </c>
      <c r="C31" s="14">
        <f t="shared" si="7"/>
        <v>181.24799999999999</v>
      </c>
      <c r="D31" s="14">
        <f t="shared" si="7"/>
        <v>3669.9264000000003</v>
      </c>
      <c r="E31" s="14">
        <f t="shared" si="7"/>
        <v>962.33600000000013</v>
      </c>
      <c r="F31" s="14">
        <f t="shared" si="7"/>
        <v>212.99199999999999</v>
      </c>
      <c r="G31" s="14">
        <f t="shared" si="7"/>
        <v>60.928000000000004</v>
      </c>
      <c r="H31" s="14">
        <f t="shared" si="7"/>
        <v>4339.0464000000002</v>
      </c>
      <c r="I31" s="14">
        <f t="shared" si="7"/>
        <v>286.54079999999999</v>
      </c>
      <c r="J31" s="14">
        <f t="shared" si="7"/>
        <v>4840.4928000000009</v>
      </c>
      <c r="K31" s="14">
        <f t="shared" si="7"/>
        <v>1436.7974399999998</v>
      </c>
      <c r="L31" s="14">
        <f t="shared" si="7"/>
        <v>3714.1670399999998</v>
      </c>
      <c r="M31" s="14">
        <f t="shared" si="7"/>
        <v>1187.8848</v>
      </c>
      <c r="N31" s="14">
        <f t="shared" si="7"/>
        <v>246.86591999999999</v>
      </c>
      <c r="O31" s="36">
        <f t="shared" si="7"/>
        <v>66.124800000000008</v>
      </c>
      <c r="P31" s="60">
        <f>SUM(B31:O31)</f>
        <v>22485.350400000003</v>
      </c>
    </row>
    <row r="32" spans="1:16" ht="25.5" x14ac:dyDescent="0.2">
      <c r="A32" s="87" t="s">
        <v>19</v>
      </c>
      <c r="B32" s="14">
        <f t="shared" ref="B32:G32" si="8">B31*B$28/1000</f>
        <v>1.57056</v>
      </c>
      <c r="C32" s="14">
        <f t="shared" si="8"/>
        <v>0.22239129600000002</v>
      </c>
      <c r="D32" s="14">
        <f t="shared" si="8"/>
        <v>4.5029996928000013</v>
      </c>
      <c r="E32" s="14">
        <f t="shared" si="8"/>
        <v>1.1807862720000002</v>
      </c>
      <c r="F32" s="14">
        <f t="shared" si="8"/>
        <v>0.261341184</v>
      </c>
      <c r="G32" s="14">
        <f t="shared" si="8"/>
        <v>7.4758656000000021E-2</v>
      </c>
      <c r="H32" s="14">
        <f t="shared" ref="H32:O32" si="9">H31*H$28/1000</f>
        <v>5.324009932800001</v>
      </c>
      <c r="I32" s="14">
        <f t="shared" si="9"/>
        <v>0.35158556159999999</v>
      </c>
      <c r="J32" s="14">
        <f t="shared" si="9"/>
        <v>5.9392846656000016</v>
      </c>
      <c r="K32" s="14">
        <f t="shared" si="9"/>
        <v>1.7629504588799998</v>
      </c>
      <c r="L32" s="14">
        <f t="shared" si="9"/>
        <v>4.5572829580800001</v>
      </c>
      <c r="M32" s="14">
        <f t="shared" si="9"/>
        <v>1.4575346496000001</v>
      </c>
      <c r="N32" s="14">
        <f t="shared" si="9"/>
        <v>0.30290448384000002</v>
      </c>
      <c r="O32" s="36">
        <f t="shared" si="9"/>
        <v>8.1135129600000008E-2</v>
      </c>
      <c r="P32" s="60">
        <f>SUM(B32:O32)</f>
        <v>27.589524940800001</v>
      </c>
    </row>
    <row r="33" spans="1:16" ht="26.25" thickBot="1" x14ac:dyDescent="0.25">
      <c r="A33" s="88" t="s">
        <v>15</v>
      </c>
      <c r="B33" s="14">
        <f t="shared" ref="B33:G33" si="10">B30-B32</f>
        <v>5.7914399999999979</v>
      </c>
      <c r="C33" s="14">
        <f t="shared" si="10"/>
        <v>0.82006790399999985</v>
      </c>
      <c r="D33" s="14">
        <f t="shared" si="10"/>
        <v>16.6048113672</v>
      </c>
      <c r="E33" s="14">
        <f t="shared" si="10"/>
        <v>4.3541493780000007</v>
      </c>
      <c r="F33" s="14">
        <f t="shared" si="10"/>
        <v>0.96369561599999987</v>
      </c>
      <c r="G33" s="14">
        <f t="shared" si="10"/>
        <v>0.27567254400000002</v>
      </c>
      <c r="H33" s="14">
        <f t="shared" ref="H33:O33" si="11">H30-H32</f>
        <v>19.632286627200003</v>
      </c>
      <c r="I33" s="14">
        <f t="shared" si="11"/>
        <v>1.2964717584000001</v>
      </c>
      <c r="J33" s="58">
        <f t="shared" si="11"/>
        <v>21.9011122044</v>
      </c>
      <c r="K33" s="58">
        <f t="shared" si="11"/>
        <v>6.5008798171200004</v>
      </c>
      <c r="L33" s="58">
        <f t="shared" si="11"/>
        <v>16.804980907920005</v>
      </c>
      <c r="M33" s="58">
        <f t="shared" si="11"/>
        <v>5.3746590204000002</v>
      </c>
      <c r="N33" s="58">
        <f t="shared" si="11"/>
        <v>1.1169602841600001</v>
      </c>
      <c r="O33" s="59">
        <f t="shared" si="11"/>
        <v>0.29918579039999998</v>
      </c>
      <c r="P33" s="61">
        <f>SUM(B33:O33)</f>
        <v>101.7363732192</v>
      </c>
    </row>
    <row r="35" spans="1:16" ht="23.25" thickBot="1" x14ac:dyDescent="0.5">
      <c r="A35" s="8" t="s">
        <v>37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3" t="s">
        <v>14</v>
      </c>
      <c r="B36" s="114">
        <f>B20+B3</f>
        <v>4513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2">
      <c r="A37" s="112" t="s">
        <v>9</v>
      </c>
      <c r="B37" s="170" t="s">
        <v>23</v>
      </c>
      <c r="C37" s="164"/>
      <c r="D37" s="163" t="s">
        <v>25</v>
      </c>
      <c r="E37" s="164"/>
      <c r="F37" s="163" t="s">
        <v>24</v>
      </c>
      <c r="G37" s="164"/>
      <c r="H37" s="163" t="s">
        <v>26</v>
      </c>
      <c r="I37" s="164"/>
      <c r="J37" s="163" t="s">
        <v>27</v>
      </c>
      <c r="K37" s="164"/>
      <c r="L37" s="163" t="s">
        <v>28</v>
      </c>
      <c r="M37" s="164"/>
      <c r="N37" s="163" t="s">
        <v>29</v>
      </c>
      <c r="O37" s="164"/>
      <c r="P37" s="160" t="s">
        <v>32</v>
      </c>
    </row>
    <row r="38" spans="1:16" ht="13.5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61"/>
    </row>
    <row r="39" spans="1:16" ht="25.5" x14ac:dyDescent="0.2">
      <c r="A39" s="39" t="s">
        <v>17</v>
      </c>
      <c r="B39" s="62">
        <f t="shared" ref="B39:O39" si="12">B29+B12</f>
        <v>66424.699999999983</v>
      </c>
      <c r="C39" s="63">
        <f t="shared" si="12"/>
        <v>7806</v>
      </c>
      <c r="D39" s="63">
        <f t="shared" si="12"/>
        <v>206183.94300000003</v>
      </c>
      <c r="E39" s="63">
        <f t="shared" si="12"/>
        <v>41152.004187480314</v>
      </c>
      <c r="F39" s="63">
        <f t="shared" si="12"/>
        <v>33548.799999999996</v>
      </c>
      <c r="G39" s="63">
        <f t="shared" si="12"/>
        <v>9948.4</v>
      </c>
      <c r="H39" s="63">
        <f t="shared" si="12"/>
        <v>233625.27500000002</v>
      </c>
      <c r="I39" s="63">
        <f t="shared" si="12"/>
        <v>16098.446</v>
      </c>
      <c r="J39" s="63">
        <f t="shared" si="12"/>
        <v>211291.21000000002</v>
      </c>
      <c r="K39" s="63">
        <f t="shared" si="12"/>
        <v>36356.502</v>
      </c>
      <c r="L39" s="63">
        <f t="shared" si="12"/>
        <v>148364.38800000004</v>
      </c>
      <c r="M39" s="63">
        <f t="shared" si="12"/>
        <v>30146.13</v>
      </c>
      <c r="N39" s="63">
        <f t="shared" si="12"/>
        <v>33381.567999999999</v>
      </c>
      <c r="O39" s="63">
        <f t="shared" si="12"/>
        <v>10465.42</v>
      </c>
      <c r="P39" s="64">
        <f>SUM(B39:O39)</f>
        <v>1084792.7861874802</v>
      </c>
    </row>
    <row r="40" spans="1:16" ht="25.5" x14ac:dyDescent="0.2">
      <c r="A40" s="39" t="s">
        <v>16</v>
      </c>
      <c r="B40" s="65">
        <f t="shared" ref="B40:O40" si="13">B30+B13</f>
        <v>81.503106899999992</v>
      </c>
      <c r="C40" s="66">
        <f t="shared" si="13"/>
        <v>9.5779620000000012</v>
      </c>
      <c r="D40" s="66">
        <f t="shared" si="13"/>
        <v>252.98769806100006</v>
      </c>
      <c r="E40" s="66">
        <f t="shared" si="13"/>
        <v>50.493509138038348</v>
      </c>
      <c r="F40" s="66">
        <f t="shared" si="13"/>
        <v>41.164377599999995</v>
      </c>
      <c r="G40" s="66">
        <f t="shared" si="13"/>
        <v>12.2066868</v>
      </c>
      <c r="H40" s="66">
        <f t="shared" si="13"/>
        <v>286.65821242500004</v>
      </c>
      <c r="I40" s="66">
        <f t="shared" si="13"/>
        <v>19.752793241999999</v>
      </c>
      <c r="J40" s="66">
        <f t="shared" si="13"/>
        <v>259.25431467000004</v>
      </c>
      <c r="K40" s="66">
        <f t="shared" si="13"/>
        <v>44.609427954000004</v>
      </c>
      <c r="L40" s="66">
        <f t="shared" si="13"/>
        <v>182.04310407600005</v>
      </c>
      <c r="M40" s="66">
        <f t="shared" si="13"/>
        <v>36.989301510000004</v>
      </c>
      <c r="N40" s="66">
        <f t="shared" si="13"/>
        <v>40.959183936000002</v>
      </c>
      <c r="O40" s="66">
        <f t="shared" si="13"/>
        <v>12.841070340000003</v>
      </c>
      <c r="P40" s="64">
        <f t="shared" ref="P40:P43" si="14">SUM(B40:O40)</f>
        <v>1331.0407486520385</v>
      </c>
    </row>
    <row r="41" spans="1:16" ht="25.5" x14ac:dyDescent="0.2">
      <c r="A41" s="39" t="s">
        <v>18</v>
      </c>
      <c r="B41" s="65">
        <f t="shared" ref="B41:O41" si="15">B31+B14</f>
        <v>13364.939999999997</v>
      </c>
      <c r="C41" s="66">
        <f t="shared" si="15"/>
        <v>1572.528</v>
      </c>
      <c r="D41" s="66">
        <f t="shared" si="15"/>
        <v>41466.159</v>
      </c>
      <c r="E41" s="66">
        <f t="shared" si="15"/>
        <v>8290.5468374960619</v>
      </c>
      <c r="F41" s="66">
        <f t="shared" si="15"/>
        <v>6723.0719999999992</v>
      </c>
      <c r="G41" s="66">
        <f t="shared" si="15"/>
        <v>1993.4880000000001</v>
      </c>
      <c r="H41" s="66">
        <f t="shared" si="15"/>
        <v>46996.2454</v>
      </c>
      <c r="I41" s="66">
        <f t="shared" si="15"/>
        <v>3237.598</v>
      </c>
      <c r="J41" s="66">
        <f t="shared" si="15"/>
        <v>42560.772799999999</v>
      </c>
      <c r="K41" s="66">
        <f t="shared" si="15"/>
        <v>7361.1002399999998</v>
      </c>
      <c r="L41" s="66">
        <f t="shared" si="15"/>
        <v>29905.013040000005</v>
      </c>
      <c r="M41" s="66">
        <f t="shared" si="15"/>
        <v>6103.4687999999996</v>
      </c>
      <c r="N41" s="66">
        <f t="shared" si="15"/>
        <v>6691.7427200000002</v>
      </c>
      <c r="O41" s="66">
        <f t="shared" si="15"/>
        <v>2097.2168000000001</v>
      </c>
      <c r="P41" s="64">
        <f t="shared" si="14"/>
        <v>218363.89163749607</v>
      </c>
    </row>
    <row r="42" spans="1:16" ht="25.5" x14ac:dyDescent="0.2">
      <c r="A42" s="39" t="s">
        <v>19</v>
      </c>
      <c r="B42" s="65">
        <f t="shared" ref="B42:O42" si="16">B32+B15</f>
        <v>16.398781379999996</v>
      </c>
      <c r="C42" s="66">
        <f t="shared" si="16"/>
        <v>1.9294918560000001</v>
      </c>
      <c r="D42" s="66">
        <f t="shared" si="16"/>
        <v>50.87897709300001</v>
      </c>
      <c r="E42" s="66">
        <f t="shared" si="16"/>
        <v>10.17250096960767</v>
      </c>
      <c r="F42" s="66">
        <f t="shared" si="16"/>
        <v>8.2492093439999987</v>
      </c>
      <c r="G42" s="66">
        <f t="shared" si="16"/>
        <v>2.4460097759999999</v>
      </c>
      <c r="H42" s="66">
        <f t="shared" si="16"/>
        <v>57.664393105800002</v>
      </c>
      <c r="I42" s="66">
        <f t="shared" si="16"/>
        <v>3.9725327460000002</v>
      </c>
      <c r="J42" s="66">
        <f t="shared" si="16"/>
        <v>52.222068225600005</v>
      </c>
      <c r="K42" s="66">
        <f t="shared" si="16"/>
        <v>9.0320699944800005</v>
      </c>
      <c r="L42" s="66">
        <f t="shared" si="16"/>
        <v>36.69345100008001</v>
      </c>
      <c r="M42" s="66">
        <f t="shared" si="16"/>
        <v>7.4889562176000011</v>
      </c>
      <c r="N42" s="66">
        <f t="shared" si="16"/>
        <v>8.2107683174400012</v>
      </c>
      <c r="O42" s="66">
        <f t="shared" si="16"/>
        <v>2.5732850136000001</v>
      </c>
      <c r="P42" s="64">
        <f t="shared" si="14"/>
        <v>267.93249503920771</v>
      </c>
    </row>
    <row r="43" spans="1:16" ht="26.25" thickBot="1" x14ac:dyDescent="0.25">
      <c r="A43" s="40" t="s">
        <v>15</v>
      </c>
      <c r="B43" s="68">
        <f t="shared" ref="B43:O43" si="17">B33+B16</f>
        <v>65.104325520000003</v>
      </c>
      <c r="C43" s="69">
        <f t="shared" si="17"/>
        <v>7.6484701440000018</v>
      </c>
      <c r="D43" s="69">
        <f t="shared" si="17"/>
        <v>202.10872096800003</v>
      </c>
      <c r="E43" s="69">
        <f t="shared" si="17"/>
        <v>40.32100816843068</v>
      </c>
      <c r="F43" s="69">
        <f t="shared" si="17"/>
        <v>32.915168256000001</v>
      </c>
      <c r="G43" s="69">
        <f t="shared" si="17"/>
        <v>9.7606770240000014</v>
      </c>
      <c r="H43" s="69">
        <f t="shared" si="17"/>
        <v>228.99381931920004</v>
      </c>
      <c r="I43" s="69">
        <f t="shared" si="17"/>
        <v>15.780260496</v>
      </c>
      <c r="J43" s="69">
        <f t="shared" si="17"/>
        <v>207.03224644440004</v>
      </c>
      <c r="K43" s="69">
        <f t="shared" si="17"/>
        <v>35.57735795952</v>
      </c>
      <c r="L43" s="69">
        <f t="shared" si="17"/>
        <v>145.34965307592003</v>
      </c>
      <c r="M43" s="69">
        <f t="shared" si="17"/>
        <v>29.500345292400002</v>
      </c>
      <c r="N43" s="69">
        <f t="shared" si="17"/>
        <v>32.748415618559996</v>
      </c>
      <c r="O43" s="69">
        <f t="shared" si="17"/>
        <v>10.267785326400002</v>
      </c>
      <c r="P43" s="64">
        <f t="shared" si="14"/>
        <v>1063.1082536128308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E1"/>
    <mergeCell ref="B6:C6"/>
    <mergeCell ref="D6:E6"/>
    <mergeCell ref="F6:G6"/>
    <mergeCell ref="H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4" zoomScaleNormal="100" workbookViewId="0">
      <selection activeCell="P43" sqref="P43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65" t="s">
        <v>34</v>
      </c>
      <c r="B1" s="165"/>
      <c r="C1" s="165"/>
      <c r="D1" s="165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10" t="s">
        <v>14</v>
      </c>
      <c r="B3" s="111">
        <v>4253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7" t="s">
        <v>46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10" t="s">
        <v>45</v>
      </c>
      <c r="B5" s="111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9" t="s">
        <v>9</v>
      </c>
      <c r="B6" s="148" t="s">
        <v>23</v>
      </c>
      <c r="C6" s="149"/>
      <c r="D6" s="150" t="s">
        <v>25</v>
      </c>
      <c r="E6" s="150"/>
      <c r="F6" s="150" t="s">
        <v>24</v>
      </c>
      <c r="G6" s="150"/>
      <c r="H6" s="150" t="s">
        <v>26</v>
      </c>
      <c r="I6" s="150"/>
      <c r="J6" s="150" t="s">
        <v>27</v>
      </c>
      <c r="K6" s="150"/>
      <c r="L6" s="150" t="s">
        <v>28</v>
      </c>
      <c r="M6" s="150"/>
      <c r="N6" s="150" t="s">
        <v>29</v>
      </c>
      <c r="O6" s="162"/>
      <c r="P6" s="151" t="s">
        <v>30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52"/>
    </row>
    <row r="8" spans="1:16" x14ac:dyDescent="0.2">
      <c r="A8" s="27" t="s">
        <v>13</v>
      </c>
      <c r="B8" s="86">
        <v>16</v>
      </c>
      <c r="C8" s="86">
        <v>6</v>
      </c>
      <c r="D8" s="86">
        <v>66</v>
      </c>
      <c r="E8" s="86">
        <v>26</v>
      </c>
      <c r="F8" s="86">
        <v>66</v>
      </c>
      <c r="G8" s="86">
        <v>26</v>
      </c>
      <c r="H8" s="13">
        <v>65</v>
      </c>
      <c r="I8" s="13">
        <v>26</v>
      </c>
      <c r="J8" s="13">
        <v>65</v>
      </c>
      <c r="K8" s="13">
        <v>26</v>
      </c>
      <c r="L8" s="13">
        <v>66</v>
      </c>
      <c r="M8" s="13">
        <v>26</v>
      </c>
      <c r="N8" s="13">
        <v>66</v>
      </c>
      <c r="O8" s="13">
        <v>26</v>
      </c>
      <c r="P8" s="152"/>
    </row>
    <row r="9" spans="1:16" ht="25.5" x14ac:dyDescent="0.2">
      <c r="A9" s="25" t="s">
        <v>11</v>
      </c>
      <c r="B9" s="13">
        <v>9</v>
      </c>
      <c r="C9" s="13">
        <v>8.0594874206442508</v>
      </c>
      <c r="D9" s="13">
        <v>8.08</v>
      </c>
      <c r="E9" s="13">
        <v>7.2946155654831886</v>
      </c>
      <c r="F9" s="13">
        <v>5.2666353162473554</v>
      </c>
      <c r="G9" s="13">
        <v>5.2363743240065803</v>
      </c>
      <c r="H9" s="13">
        <v>9.9</v>
      </c>
      <c r="I9" s="13">
        <v>8.74</v>
      </c>
      <c r="J9" s="13">
        <v>9.94</v>
      </c>
      <c r="K9" s="13">
        <v>9.69</v>
      </c>
      <c r="L9" s="13">
        <v>10.07</v>
      </c>
      <c r="M9" s="13">
        <v>9.6999999999999993</v>
      </c>
      <c r="N9" s="13">
        <v>5.17</v>
      </c>
      <c r="O9" s="13">
        <v>5</v>
      </c>
      <c r="P9" s="152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52"/>
    </row>
    <row r="11" spans="1:16" ht="26.25" thickBot="1" x14ac:dyDescent="0.25">
      <c r="A11" s="25" t="s">
        <v>12</v>
      </c>
      <c r="B11" s="206">
        <v>1.2270000000000001</v>
      </c>
      <c r="C11" s="207">
        <v>1.2270000000000001</v>
      </c>
      <c r="D11" s="207">
        <v>1.2270000000000001</v>
      </c>
      <c r="E11" s="207">
        <v>1.2270000000000001</v>
      </c>
      <c r="F11" s="207">
        <v>1.2270000000000001</v>
      </c>
      <c r="G11" s="207">
        <v>1.2270000000000001</v>
      </c>
      <c r="H11" s="207">
        <v>1.2270000000000001</v>
      </c>
      <c r="I11" s="207">
        <v>1.2270000000000001</v>
      </c>
      <c r="J11" s="207">
        <v>1.2270000000000001</v>
      </c>
      <c r="K11" s="207">
        <v>1.2270000000000001</v>
      </c>
      <c r="L11" s="207">
        <v>1.2270000000000001</v>
      </c>
      <c r="M11" s="207">
        <v>1.2270000000000001</v>
      </c>
      <c r="N11" s="207">
        <v>1.2270000000000001</v>
      </c>
      <c r="O11" s="208">
        <v>1.2270000000000001</v>
      </c>
      <c r="P11" s="153"/>
    </row>
    <row r="12" spans="1:16" ht="25.5" x14ac:dyDescent="0.2">
      <c r="A12" s="25" t="s">
        <v>17</v>
      </c>
      <c r="B12" s="45">
        <f t="shared" ref="B12:O12" si="0">B$9*B$8*($B3*0.1)</f>
        <v>61243.200000000004</v>
      </c>
      <c r="C12" s="46">
        <f t="shared" si="0"/>
        <v>20566.199999999997</v>
      </c>
      <c r="D12" s="46">
        <f t="shared" si="0"/>
        <v>226803.984</v>
      </c>
      <c r="E12" s="46">
        <f t="shared" si="0"/>
        <v>80662.400000000009</v>
      </c>
      <c r="F12" s="46">
        <f t="shared" si="0"/>
        <v>147833.40000000002</v>
      </c>
      <c r="G12" s="46">
        <f t="shared" si="0"/>
        <v>57902.779999999962</v>
      </c>
      <c r="H12" s="46">
        <f t="shared" si="0"/>
        <v>273680.55</v>
      </c>
      <c r="I12" s="46">
        <f t="shared" si="0"/>
        <v>96645.172000000006</v>
      </c>
      <c r="J12" s="46">
        <f t="shared" si="0"/>
        <v>274786.33</v>
      </c>
      <c r="K12" s="46">
        <f t="shared" si="0"/>
        <v>107150.08199999999</v>
      </c>
      <c r="L12" s="46">
        <f t="shared" si="0"/>
        <v>282662.886</v>
      </c>
      <c r="M12" s="46">
        <f t="shared" si="0"/>
        <v>107260.66</v>
      </c>
      <c r="N12" s="46">
        <f t="shared" si="0"/>
        <v>145120.86599999998</v>
      </c>
      <c r="O12" s="47">
        <f t="shared" si="0"/>
        <v>55289</v>
      </c>
      <c r="P12" s="49">
        <f>SUM(B12:O12)</f>
        <v>1937607.5099999998</v>
      </c>
    </row>
    <row r="13" spans="1:16" ht="25.5" x14ac:dyDescent="0.2">
      <c r="A13" s="25" t="s">
        <v>16</v>
      </c>
      <c r="B13" s="23">
        <f>B12*(1-B10)*B$11/1000</f>
        <v>75.145406400000013</v>
      </c>
      <c r="C13" s="13">
        <f t="shared" ref="C13:O13" si="1">C12*(1-C10)*C$11/1000</f>
        <v>25.234727400000001</v>
      </c>
      <c r="D13" s="13">
        <f t="shared" si="1"/>
        <v>278.288488368</v>
      </c>
      <c r="E13" s="13">
        <f t="shared" si="1"/>
        <v>98.972764800000022</v>
      </c>
      <c r="F13" s="13">
        <f t="shared" si="1"/>
        <v>181.39158180000004</v>
      </c>
      <c r="G13" s="13">
        <f t="shared" si="1"/>
        <v>71.046711059999964</v>
      </c>
      <c r="H13" s="13">
        <f t="shared" si="1"/>
        <v>335.80603485</v>
      </c>
      <c r="I13" s="13">
        <f t="shared" si="1"/>
        <v>118.58362604400001</v>
      </c>
      <c r="J13" s="13">
        <f t="shared" si="1"/>
        <v>337.16282691000004</v>
      </c>
      <c r="K13" s="13">
        <f t="shared" si="1"/>
        <v>131.47315061400002</v>
      </c>
      <c r="L13" s="13">
        <f t="shared" si="1"/>
        <v>346.82736112200001</v>
      </c>
      <c r="M13" s="13">
        <f t="shared" si="1"/>
        <v>131.60882982000001</v>
      </c>
      <c r="N13" s="13">
        <f t="shared" si="1"/>
        <v>178.06330258199998</v>
      </c>
      <c r="O13" s="18">
        <f t="shared" si="1"/>
        <v>67.839602999999997</v>
      </c>
      <c r="P13" s="50">
        <f>SUM(B13:O13)</f>
        <v>2377.4444147700001</v>
      </c>
    </row>
    <row r="14" spans="1:16" ht="25.5" x14ac:dyDescent="0.2">
      <c r="A14" s="25" t="s">
        <v>18</v>
      </c>
      <c r="B14" s="23">
        <f t="shared" ref="B14:O14" si="2">B$9*B$8*($B3*0.02)</f>
        <v>12248.64</v>
      </c>
      <c r="C14" s="13">
        <f t="shared" si="2"/>
        <v>4113.24</v>
      </c>
      <c r="D14" s="13">
        <f t="shared" si="2"/>
        <v>45360.796799999996</v>
      </c>
      <c r="E14" s="13">
        <f t="shared" si="2"/>
        <v>16132.480000000001</v>
      </c>
      <c r="F14" s="13">
        <f t="shared" si="2"/>
        <v>29566.680000000004</v>
      </c>
      <c r="G14" s="13">
        <f t="shared" si="2"/>
        <v>11580.555999999993</v>
      </c>
      <c r="H14" s="13">
        <f t="shared" si="2"/>
        <v>54736.11</v>
      </c>
      <c r="I14" s="13">
        <f t="shared" si="2"/>
        <v>19329.0344</v>
      </c>
      <c r="J14" s="13">
        <f t="shared" si="2"/>
        <v>54957.266000000003</v>
      </c>
      <c r="K14" s="13">
        <f t="shared" si="2"/>
        <v>21430.0164</v>
      </c>
      <c r="L14" s="13">
        <f t="shared" si="2"/>
        <v>56532.5772</v>
      </c>
      <c r="M14" s="13">
        <f t="shared" si="2"/>
        <v>21452.131999999998</v>
      </c>
      <c r="N14" s="13">
        <f t="shared" si="2"/>
        <v>29024.173199999997</v>
      </c>
      <c r="O14" s="18">
        <f t="shared" si="2"/>
        <v>11057.800000000001</v>
      </c>
      <c r="P14" s="50">
        <f>SUM(B14:O14)</f>
        <v>387521.50200000004</v>
      </c>
    </row>
    <row r="15" spans="1:16" ht="25.5" x14ac:dyDescent="0.2">
      <c r="A15" s="25" t="s">
        <v>19</v>
      </c>
      <c r="B15" s="23">
        <f t="shared" ref="B15:O15" si="3">B14*B$11/1000</f>
        <v>15.02908128</v>
      </c>
      <c r="C15" s="13">
        <f t="shared" si="3"/>
        <v>5.0469454800000007</v>
      </c>
      <c r="D15" s="13">
        <f t="shared" si="3"/>
        <v>55.657697673599998</v>
      </c>
      <c r="E15" s="13">
        <f t="shared" si="3"/>
        <v>19.794552960000004</v>
      </c>
      <c r="F15" s="13">
        <f t="shared" si="3"/>
        <v>36.278316360000005</v>
      </c>
      <c r="G15" s="13">
        <f t="shared" si="3"/>
        <v>14.209342211999992</v>
      </c>
      <c r="H15" s="13">
        <f t="shared" si="3"/>
        <v>67.161206969999995</v>
      </c>
      <c r="I15" s="13">
        <f t="shared" si="3"/>
        <v>23.716725208800003</v>
      </c>
      <c r="J15" s="13">
        <f t="shared" si="3"/>
        <v>67.432565382000021</v>
      </c>
      <c r="K15" s="13">
        <f t="shared" si="3"/>
        <v>26.294630122800001</v>
      </c>
      <c r="L15" s="13">
        <f t="shared" si="3"/>
        <v>69.365472224399994</v>
      </c>
      <c r="M15" s="13">
        <f t="shared" si="3"/>
        <v>26.321765963999997</v>
      </c>
      <c r="N15" s="13">
        <f t="shared" si="3"/>
        <v>35.612660516399998</v>
      </c>
      <c r="O15" s="18">
        <f t="shared" si="3"/>
        <v>13.567920600000003</v>
      </c>
      <c r="P15" s="50">
        <f>SUM(B15:O15)</f>
        <v>475.48888295400002</v>
      </c>
    </row>
    <row r="16" spans="1:16" ht="26.25" thickBot="1" x14ac:dyDescent="0.25">
      <c r="A16" s="26" t="s">
        <v>15</v>
      </c>
      <c r="B16" s="48">
        <f>B13-B15</f>
        <v>60.116325120000013</v>
      </c>
      <c r="C16" s="17">
        <f t="shared" ref="C16:O16" si="4">C13-C15</f>
        <v>20.187781919999999</v>
      </c>
      <c r="D16" s="17">
        <f t="shared" si="4"/>
        <v>222.63079069439999</v>
      </c>
      <c r="E16" s="17">
        <f t="shared" si="4"/>
        <v>79.178211840000017</v>
      </c>
      <c r="F16" s="17">
        <f t="shared" si="4"/>
        <v>145.11326544000002</v>
      </c>
      <c r="G16" s="17">
        <f t="shared" si="4"/>
        <v>56.837368847999969</v>
      </c>
      <c r="H16" s="17">
        <f t="shared" si="4"/>
        <v>268.64482787999998</v>
      </c>
      <c r="I16" s="17">
        <f t="shared" si="4"/>
        <v>94.866900835200013</v>
      </c>
      <c r="J16" s="17">
        <f t="shared" si="4"/>
        <v>269.73026152800003</v>
      </c>
      <c r="K16" s="17">
        <f t="shared" si="4"/>
        <v>105.17852049120002</v>
      </c>
      <c r="L16" s="17">
        <f t="shared" si="4"/>
        <v>277.46188889760003</v>
      </c>
      <c r="M16" s="17">
        <f t="shared" si="4"/>
        <v>105.28706385600002</v>
      </c>
      <c r="N16" s="17">
        <f t="shared" si="4"/>
        <v>142.45064206559999</v>
      </c>
      <c r="O16" s="19">
        <f t="shared" si="4"/>
        <v>54.271682399999996</v>
      </c>
      <c r="P16" s="51">
        <f>SUM(B16:O16)</f>
        <v>1901.9555318160001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5" t="s">
        <v>14</v>
      </c>
      <c r="B20" s="99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2" t="s">
        <v>46</v>
      </c>
      <c r="B21" s="103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4" t="s">
        <v>45</v>
      </c>
      <c r="B22" s="105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6" t="s">
        <v>9</v>
      </c>
      <c r="B23" s="157" t="s">
        <v>23</v>
      </c>
      <c r="C23" s="158"/>
      <c r="D23" s="157" t="s">
        <v>25</v>
      </c>
      <c r="E23" s="158"/>
      <c r="F23" s="157" t="s">
        <v>24</v>
      </c>
      <c r="G23" s="158"/>
      <c r="H23" s="157" t="s">
        <v>26</v>
      </c>
      <c r="I23" s="158"/>
      <c r="J23" s="157" t="s">
        <v>27</v>
      </c>
      <c r="K23" s="158"/>
      <c r="L23" s="157" t="s">
        <v>28</v>
      </c>
      <c r="M23" s="158"/>
      <c r="N23" s="157" t="s">
        <v>29</v>
      </c>
      <c r="O23" s="158"/>
      <c r="P23" s="154" t="s">
        <v>31</v>
      </c>
    </row>
    <row r="24" spans="1:16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14" t="s">
        <v>6</v>
      </c>
      <c r="I24" s="14" t="s">
        <v>7</v>
      </c>
      <c r="J24" s="14" t="s">
        <v>6</v>
      </c>
      <c r="K24" s="14" t="s">
        <v>7</v>
      </c>
      <c r="L24" s="14" t="s">
        <v>6</v>
      </c>
      <c r="M24" s="14" t="s">
        <v>7</v>
      </c>
      <c r="N24" s="14" t="s">
        <v>6</v>
      </c>
      <c r="O24" s="14" t="s">
        <v>7</v>
      </c>
      <c r="P24" s="155"/>
    </row>
    <row r="25" spans="1:16" x14ac:dyDescent="0.2">
      <c r="A25" s="76" t="s">
        <v>13</v>
      </c>
      <c r="B25" s="16">
        <f t="shared" ref="B25:O25" si="5">B8</f>
        <v>16</v>
      </c>
      <c r="C25" s="16">
        <f t="shared" si="5"/>
        <v>6</v>
      </c>
      <c r="D25" s="16">
        <f t="shared" si="5"/>
        <v>66</v>
      </c>
      <c r="E25" s="16">
        <f t="shared" si="5"/>
        <v>26</v>
      </c>
      <c r="F25" s="16">
        <f t="shared" si="5"/>
        <v>66</v>
      </c>
      <c r="G25" s="16">
        <f t="shared" si="5"/>
        <v>26</v>
      </c>
      <c r="H25" s="14">
        <f t="shared" si="5"/>
        <v>65</v>
      </c>
      <c r="I25" s="14">
        <f t="shared" si="5"/>
        <v>26</v>
      </c>
      <c r="J25" s="14">
        <f t="shared" si="5"/>
        <v>65</v>
      </c>
      <c r="K25" s="14">
        <f t="shared" si="5"/>
        <v>26</v>
      </c>
      <c r="L25" s="14">
        <f t="shared" si="5"/>
        <v>66</v>
      </c>
      <c r="M25" s="14">
        <f t="shared" si="5"/>
        <v>26</v>
      </c>
      <c r="N25" s="14">
        <f t="shared" si="5"/>
        <v>66</v>
      </c>
      <c r="O25" s="14">
        <f t="shared" si="5"/>
        <v>26</v>
      </c>
      <c r="P25" s="155"/>
    </row>
    <row r="26" spans="1:16" ht="25.5" x14ac:dyDescent="0.2">
      <c r="A26" s="76" t="s">
        <v>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5"/>
    </row>
    <row r="27" spans="1:16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5"/>
    </row>
    <row r="28" spans="1:16" ht="25.5" x14ac:dyDescent="0.2">
      <c r="A28" s="76" t="s">
        <v>12</v>
      </c>
      <c r="B28" s="209">
        <v>1.2270000000000001</v>
      </c>
      <c r="C28" s="210">
        <v>1.2270000000000001</v>
      </c>
      <c r="D28" s="210">
        <v>1.2270000000000001</v>
      </c>
      <c r="E28" s="210">
        <v>1.2270000000000001</v>
      </c>
      <c r="F28" s="210">
        <v>1.2270000000000001</v>
      </c>
      <c r="G28" s="210">
        <v>1.2270000000000001</v>
      </c>
      <c r="H28" s="210">
        <v>1.2270000000000001</v>
      </c>
      <c r="I28" s="210">
        <v>1.2270000000000001</v>
      </c>
      <c r="J28" s="210">
        <v>1.2270000000000001</v>
      </c>
      <c r="K28" s="210">
        <v>1.2270000000000001</v>
      </c>
      <c r="L28" s="210">
        <v>1.2270000000000001</v>
      </c>
      <c r="M28" s="210">
        <v>1.2270000000000001</v>
      </c>
      <c r="N28" s="210">
        <v>1.2270000000000001</v>
      </c>
      <c r="O28" s="210">
        <v>1.2270000000000001</v>
      </c>
      <c r="P28" s="156"/>
    </row>
    <row r="29" spans="1:16" ht="25.5" x14ac:dyDescent="0.2">
      <c r="A29" s="76" t="s">
        <v>17</v>
      </c>
      <c r="B29" s="54">
        <f t="shared" ref="B29:O29" si="6">B$26*B$25*($B20*0.15)</f>
        <v>0</v>
      </c>
      <c r="C29" s="55">
        <f t="shared" si="6"/>
        <v>0</v>
      </c>
      <c r="D29" s="55">
        <f t="shared" si="6"/>
        <v>0</v>
      </c>
      <c r="E29" s="55">
        <f t="shared" si="6"/>
        <v>0</v>
      </c>
      <c r="F29" s="55">
        <f t="shared" si="6"/>
        <v>0</v>
      </c>
      <c r="G29" s="55">
        <f t="shared" si="6"/>
        <v>0</v>
      </c>
      <c r="H29" s="14">
        <f t="shared" si="6"/>
        <v>0</v>
      </c>
      <c r="I29" s="14">
        <f t="shared" si="6"/>
        <v>0</v>
      </c>
      <c r="J29" s="14">
        <f t="shared" si="6"/>
        <v>0</v>
      </c>
      <c r="K29" s="14">
        <f t="shared" si="6"/>
        <v>0</v>
      </c>
      <c r="L29" s="14">
        <f t="shared" si="6"/>
        <v>0</v>
      </c>
      <c r="M29" s="14">
        <f t="shared" si="6"/>
        <v>0</v>
      </c>
      <c r="N29" s="14">
        <f t="shared" si="6"/>
        <v>0</v>
      </c>
      <c r="O29" s="14">
        <f t="shared" si="6"/>
        <v>0</v>
      </c>
      <c r="P29" s="60">
        <f>SUM(B29:O29)</f>
        <v>0</v>
      </c>
    </row>
    <row r="30" spans="1:16" ht="25.5" x14ac:dyDescent="0.2">
      <c r="A30" s="76" t="s">
        <v>16</v>
      </c>
      <c r="B30" s="35">
        <f>B29*(1-B27)*B$28/1000</f>
        <v>0</v>
      </c>
      <c r="C30" s="14">
        <f t="shared" ref="C30:O30" si="7">C29*(1-C27)*C$28/1000</f>
        <v>0</v>
      </c>
      <c r="D30" s="14">
        <f t="shared" si="7"/>
        <v>0</v>
      </c>
      <c r="E30" s="14">
        <f t="shared" si="7"/>
        <v>0</v>
      </c>
      <c r="F30" s="14">
        <f t="shared" si="7"/>
        <v>0</v>
      </c>
      <c r="G30" s="14">
        <f t="shared" si="7"/>
        <v>0</v>
      </c>
      <c r="H30" s="14">
        <f t="shared" si="7"/>
        <v>0</v>
      </c>
      <c r="I30" s="14">
        <f t="shared" si="7"/>
        <v>0</v>
      </c>
      <c r="J30" s="14">
        <f t="shared" si="7"/>
        <v>0</v>
      </c>
      <c r="K30" s="14">
        <f t="shared" si="7"/>
        <v>0</v>
      </c>
      <c r="L30" s="14">
        <f t="shared" si="7"/>
        <v>0</v>
      </c>
      <c r="M30" s="14">
        <f t="shared" si="7"/>
        <v>0</v>
      </c>
      <c r="N30" s="14">
        <f t="shared" si="7"/>
        <v>0</v>
      </c>
      <c r="O30" s="36">
        <f t="shared" si="7"/>
        <v>0</v>
      </c>
      <c r="P30" s="60">
        <f>SUM(B30:O30)</f>
        <v>0</v>
      </c>
    </row>
    <row r="31" spans="1:16" ht="25.5" x14ac:dyDescent="0.2">
      <c r="A31" s="76" t="s">
        <v>18</v>
      </c>
      <c r="B31" s="35">
        <f t="shared" ref="B31:O31" si="8">B$26*B$25*($B20*0.032)</f>
        <v>0</v>
      </c>
      <c r="C31" s="14">
        <f t="shared" si="8"/>
        <v>0</v>
      </c>
      <c r="D31" s="14">
        <f t="shared" si="8"/>
        <v>0</v>
      </c>
      <c r="E31" s="14">
        <f t="shared" si="8"/>
        <v>0</v>
      </c>
      <c r="F31" s="14">
        <f t="shared" si="8"/>
        <v>0</v>
      </c>
      <c r="G31" s="14">
        <f t="shared" si="8"/>
        <v>0</v>
      </c>
      <c r="H31" s="14">
        <f t="shared" si="8"/>
        <v>0</v>
      </c>
      <c r="I31" s="14">
        <f t="shared" si="8"/>
        <v>0</v>
      </c>
      <c r="J31" s="14">
        <f t="shared" si="8"/>
        <v>0</v>
      </c>
      <c r="K31" s="14">
        <f t="shared" si="8"/>
        <v>0</v>
      </c>
      <c r="L31" s="14">
        <f t="shared" si="8"/>
        <v>0</v>
      </c>
      <c r="M31" s="14">
        <f t="shared" si="8"/>
        <v>0</v>
      </c>
      <c r="N31" s="14">
        <f t="shared" si="8"/>
        <v>0</v>
      </c>
      <c r="O31" s="36">
        <f t="shared" si="8"/>
        <v>0</v>
      </c>
      <c r="P31" s="60">
        <f>SUM(B31:O31)</f>
        <v>0</v>
      </c>
    </row>
    <row r="32" spans="1:16" ht="25.5" x14ac:dyDescent="0.2">
      <c r="A32" s="76" t="s">
        <v>19</v>
      </c>
      <c r="B32" s="35">
        <f t="shared" ref="B32:G32" si="9">B31*B$28/1000</f>
        <v>0</v>
      </c>
      <c r="C32" s="14">
        <f t="shared" si="9"/>
        <v>0</v>
      </c>
      <c r="D32" s="14">
        <f t="shared" si="9"/>
        <v>0</v>
      </c>
      <c r="E32" s="14">
        <f t="shared" si="9"/>
        <v>0</v>
      </c>
      <c r="F32" s="14">
        <f t="shared" si="9"/>
        <v>0</v>
      </c>
      <c r="G32" s="14">
        <f t="shared" si="9"/>
        <v>0</v>
      </c>
      <c r="H32" s="14">
        <f t="shared" ref="H32:O32" si="10">H31*H$28/1000</f>
        <v>0</v>
      </c>
      <c r="I32" s="14">
        <f t="shared" si="10"/>
        <v>0</v>
      </c>
      <c r="J32" s="14">
        <f t="shared" si="10"/>
        <v>0</v>
      </c>
      <c r="K32" s="14">
        <f t="shared" si="10"/>
        <v>0</v>
      </c>
      <c r="L32" s="14">
        <f t="shared" si="10"/>
        <v>0</v>
      </c>
      <c r="M32" s="14">
        <f t="shared" si="10"/>
        <v>0</v>
      </c>
      <c r="N32" s="14">
        <f t="shared" si="10"/>
        <v>0</v>
      </c>
      <c r="O32" s="36">
        <f t="shared" si="10"/>
        <v>0</v>
      </c>
      <c r="P32" s="60">
        <f>SUM(B32:O32)</f>
        <v>0</v>
      </c>
    </row>
    <row r="33" spans="1:16" ht="26.25" thickBot="1" x14ac:dyDescent="0.25">
      <c r="A33" s="77" t="s">
        <v>15</v>
      </c>
      <c r="B33" s="57">
        <f t="shared" ref="B33:G33" si="11">B30-B32</f>
        <v>0</v>
      </c>
      <c r="C33" s="58">
        <f t="shared" si="11"/>
        <v>0</v>
      </c>
      <c r="D33" s="58">
        <f t="shared" si="11"/>
        <v>0</v>
      </c>
      <c r="E33" s="58">
        <f t="shared" si="11"/>
        <v>0</v>
      </c>
      <c r="F33" s="58">
        <f t="shared" si="11"/>
        <v>0</v>
      </c>
      <c r="G33" s="58">
        <f t="shared" si="11"/>
        <v>0</v>
      </c>
      <c r="H33" s="58">
        <f t="shared" ref="H33:O33" si="12">H30-H32</f>
        <v>0</v>
      </c>
      <c r="I33" s="58">
        <f t="shared" si="12"/>
        <v>0</v>
      </c>
      <c r="J33" s="58">
        <f t="shared" si="12"/>
        <v>0</v>
      </c>
      <c r="K33" s="58">
        <f t="shared" si="12"/>
        <v>0</v>
      </c>
      <c r="L33" s="58">
        <f t="shared" si="12"/>
        <v>0</v>
      </c>
      <c r="M33" s="58">
        <f t="shared" si="12"/>
        <v>0</v>
      </c>
      <c r="N33" s="58">
        <f t="shared" si="12"/>
        <v>0</v>
      </c>
      <c r="O33" s="59">
        <f t="shared" si="12"/>
        <v>0</v>
      </c>
      <c r="P33" s="61">
        <f>SUM(B33:O33)</f>
        <v>0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3" t="s">
        <v>14</v>
      </c>
      <c r="B36" s="114">
        <f>B20+B3</f>
        <v>4253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2" t="s">
        <v>9</v>
      </c>
      <c r="B37" s="170" t="s">
        <v>23</v>
      </c>
      <c r="C37" s="164"/>
      <c r="D37" s="163" t="s">
        <v>25</v>
      </c>
      <c r="E37" s="164"/>
      <c r="F37" s="163" t="s">
        <v>24</v>
      </c>
      <c r="G37" s="164"/>
      <c r="H37" s="163" t="s">
        <v>26</v>
      </c>
      <c r="I37" s="164"/>
      <c r="J37" s="163" t="s">
        <v>27</v>
      </c>
      <c r="K37" s="164"/>
      <c r="L37" s="163" t="s">
        <v>28</v>
      </c>
      <c r="M37" s="164"/>
      <c r="N37" s="163" t="s">
        <v>29</v>
      </c>
      <c r="O37" s="164"/>
      <c r="P37" s="160" t="s">
        <v>32</v>
      </c>
    </row>
    <row r="38" spans="1:16" ht="13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61"/>
    </row>
    <row r="39" spans="1:16" ht="25.5" x14ac:dyDescent="0.2">
      <c r="A39" s="39" t="s">
        <v>17</v>
      </c>
      <c r="B39" s="62">
        <f t="shared" ref="B39:O39" si="13">B29+B12</f>
        <v>61243.200000000004</v>
      </c>
      <c r="C39" s="63">
        <f t="shared" si="13"/>
        <v>20566.199999999997</v>
      </c>
      <c r="D39" s="63">
        <f t="shared" si="13"/>
        <v>226803.984</v>
      </c>
      <c r="E39" s="63">
        <f t="shared" si="13"/>
        <v>80662.400000000009</v>
      </c>
      <c r="F39" s="63">
        <f t="shared" si="13"/>
        <v>147833.40000000002</v>
      </c>
      <c r="G39" s="63">
        <f t="shared" si="13"/>
        <v>57902.779999999962</v>
      </c>
      <c r="H39" s="63">
        <f t="shared" si="13"/>
        <v>273680.55</v>
      </c>
      <c r="I39" s="63">
        <f t="shared" si="13"/>
        <v>96645.172000000006</v>
      </c>
      <c r="J39" s="63">
        <f t="shared" si="13"/>
        <v>274786.33</v>
      </c>
      <c r="K39" s="63">
        <f t="shared" si="13"/>
        <v>107150.08199999999</v>
      </c>
      <c r="L39" s="63">
        <f t="shared" si="13"/>
        <v>282662.886</v>
      </c>
      <c r="M39" s="63">
        <f t="shared" si="13"/>
        <v>107260.66</v>
      </c>
      <c r="N39" s="63">
        <f t="shared" si="13"/>
        <v>145120.86599999998</v>
      </c>
      <c r="O39" s="63">
        <f t="shared" si="13"/>
        <v>55289</v>
      </c>
      <c r="P39" s="64">
        <f>SUM(B39:O39)</f>
        <v>1937607.5099999998</v>
      </c>
    </row>
    <row r="40" spans="1:16" ht="25.5" x14ac:dyDescent="0.2">
      <c r="A40" s="39" t="s">
        <v>16</v>
      </c>
      <c r="B40" s="65">
        <f t="shared" ref="B40:O40" si="14">B30+B13</f>
        <v>75.145406400000013</v>
      </c>
      <c r="C40" s="66">
        <f t="shared" si="14"/>
        <v>25.234727400000001</v>
      </c>
      <c r="D40" s="66">
        <f t="shared" si="14"/>
        <v>278.288488368</v>
      </c>
      <c r="E40" s="66">
        <f t="shared" si="14"/>
        <v>98.972764800000022</v>
      </c>
      <c r="F40" s="66">
        <f t="shared" si="14"/>
        <v>181.39158180000004</v>
      </c>
      <c r="G40" s="66">
        <f t="shared" si="14"/>
        <v>71.046711059999964</v>
      </c>
      <c r="H40" s="66">
        <f t="shared" si="14"/>
        <v>335.80603485</v>
      </c>
      <c r="I40" s="66">
        <f t="shared" si="14"/>
        <v>118.58362604400001</v>
      </c>
      <c r="J40" s="66">
        <f t="shared" si="14"/>
        <v>337.16282691000004</v>
      </c>
      <c r="K40" s="66">
        <f t="shared" si="14"/>
        <v>131.47315061400002</v>
      </c>
      <c r="L40" s="66">
        <f t="shared" si="14"/>
        <v>346.82736112200001</v>
      </c>
      <c r="M40" s="66">
        <f t="shared" si="14"/>
        <v>131.60882982000001</v>
      </c>
      <c r="N40" s="66">
        <f t="shared" si="14"/>
        <v>178.06330258199998</v>
      </c>
      <c r="O40" s="66">
        <f t="shared" si="14"/>
        <v>67.839602999999997</v>
      </c>
      <c r="P40" s="64">
        <f t="shared" ref="P40:P43" si="15">SUM(B40:O40)</f>
        <v>2377.4444147700001</v>
      </c>
    </row>
    <row r="41" spans="1:16" ht="25.5" x14ac:dyDescent="0.2">
      <c r="A41" s="39" t="s">
        <v>18</v>
      </c>
      <c r="B41" s="65">
        <f t="shared" ref="B41:O41" si="16">B31+B14</f>
        <v>12248.64</v>
      </c>
      <c r="C41" s="66">
        <f t="shared" si="16"/>
        <v>4113.24</v>
      </c>
      <c r="D41" s="66">
        <f t="shared" si="16"/>
        <v>45360.796799999996</v>
      </c>
      <c r="E41" s="66">
        <f t="shared" si="16"/>
        <v>16132.480000000001</v>
      </c>
      <c r="F41" s="66">
        <f t="shared" si="16"/>
        <v>29566.680000000004</v>
      </c>
      <c r="G41" s="66">
        <f t="shared" si="16"/>
        <v>11580.555999999993</v>
      </c>
      <c r="H41" s="66">
        <f t="shared" si="16"/>
        <v>54736.11</v>
      </c>
      <c r="I41" s="66">
        <f t="shared" si="16"/>
        <v>19329.0344</v>
      </c>
      <c r="J41" s="66">
        <f t="shared" si="16"/>
        <v>54957.266000000003</v>
      </c>
      <c r="K41" s="66">
        <f t="shared" si="16"/>
        <v>21430.0164</v>
      </c>
      <c r="L41" s="66">
        <f t="shared" si="16"/>
        <v>56532.5772</v>
      </c>
      <c r="M41" s="66">
        <f t="shared" si="16"/>
        <v>21452.131999999998</v>
      </c>
      <c r="N41" s="66">
        <f t="shared" si="16"/>
        <v>29024.173199999997</v>
      </c>
      <c r="O41" s="66">
        <f t="shared" si="16"/>
        <v>11057.800000000001</v>
      </c>
      <c r="P41" s="64">
        <f t="shared" si="15"/>
        <v>387521.50200000004</v>
      </c>
    </row>
    <row r="42" spans="1:16" ht="25.5" x14ac:dyDescent="0.2">
      <c r="A42" s="39" t="s">
        <v>19</v>
      </c>
      <c r="B42" s="65">
        <f t="shared" ref="B42:O42" si="17">B32+B15</f>
        <v>15.02908128</v>
      </c>
      <c r="C42" s="66">
        <f t="shared" si="17"/>
        <v>5.0469454800000007</v>
      </c>
      <c r="D42" s="66">
        <f t="shared" si="17"/>
        <v>55.657697673599998</v>
      </c>
      <c r="E42" s="66">
        <f t="shared" si="17"/>
        <v>19.794552960000004</v>
      </c>
      <c r="F42" s="66">
        <f t="shared" si="17"/>
        <v>36.278316360000005</v>
      </c>
      <c r="G42" s="66">
        <f t="shared" si="17"/>
        <v>14.209342211999992</v>
      </c>
      <c r="H42" s="66">
        <f t="shared" si="17"/>
        <v>67.161206969999995</v>
      </c>
      <c r="I42" s="66">
        <f t="shared" si="17"/>
        <v>23.716725208800003</v>
      </c>
      <c r="J42" s="66">
        <f t="shared" si="17"/>
        <v>67.432565382000021</v>
      </c>
      <c r="K42" s="66">
        <f t="shared" si="17"/>
        <v>26.294630122800001</v>
      </c>
      <c r="L42" s="66">
        <f t="shared" si="17"/>
        <v>69.365472224399994</v>
      </c>
      <c r="M42" s="66">
        <f t="shared" si="17"/>
        <v>26.321765963999997</v>
      </c>
      <c r="N42" s="66">
        <f t="shared" si="17"/>
        <v>35.612660516399998</v>
      </c>
      <c r="O42" s="66">
        <f t="shared" si="17"/>
        <v>13.567920600000003</v>
      </c>
      <c r="P42" s="64">
        <f t="shared" si="15"/>
        <v>475.48888295400002</v>
      </c>
    </row>
    <row r="43" spans="1:16" ht="26.25" thickBot="1" x14ac:dyDescent="0.25">
      <c r="A43" s="40" t="s">
        <v>15</v>
      </c>
      <c r="B43" s="68">
        <f t="shared" ref="B43:O43" si="18">B33+B16</f>
        <v>60.116325120000013</v>
      </c>
      <c r="C43" s="69">
        <f t="shared" si="18"/>
        <v>20.187781919999999</v>
      </c>
      <c r="D43" s="69">
        <f t="shared" si="18"/>
        <v>222.63079069439999</v>
      </c>
      <c r="E43" s="69">
        <f t="shared" si="18"/>
        <v>79.178211840000017</v>
      </c>
      <c r="F43" s="69">
        <f t="shared" si="18"/>
        <v>145.11326544000002</v>
      </c>
      <c r="G43" s="69">
        <f t="shared" si="18"/>
        <v>56.837368847999969</v>
      </c>
      <c r="H43" s="69">
        <f t="shared" si="18"/>
        <v>268.64482787999998</v>
      </c>
      <c r="I43" s="69">
        <f t="shared" si="18"/>
        <v>94.866900835200013</v>
      </c>
      <c r="J43" s="69">
        <f t="shared" si="18"/>
        <v>269.73026152800003</v>
      </c>
      <c r="K43" s="69">
        <f t="shared" si="18"/>
        <v>105.17852049120002</v>
      </c>
      <c r="L43" s="69">
        <f t="shared" si="18"/>
        <v>277.46188889760003</v>
      </c>
      <c r="M43" s="69">
        <f t="shared" si="18"/>
        <v>105.28706385600002</v>
      </c>
      <c r="N43" s="69">
        <f t="shared" si="18"/>
        <v>142.45064206559999</v>
      </c>
      <c r="O43" s="69">
        <f t="shared" si="18"/>
        <v>54.271682399999996</v>
      </c>
      <c r="P43" s="64">
        <f t="shared" si="15"/>
        <v>1901.9555318160001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>
      <pane xSplit="1" topLeftCell="H1" activePane="topRight" state="frozen"/>
      <selection pane="topRight" activeCell="L9" sqref="L9:M9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59" t="s">
        <v>40</v>
      </c>
      <c r="C1" s="159"/>
      <c r="P1" s="2"/>
      <c r="Q1" s="2"/>
      <c r="R1" s="2"/>
      <c r="S1" s="2"/>
      <c r="T1" s="2"/>
    </row>
    <row r="2" spans="1:20" ht="23.25" thickBot="1" x14ac:dyDescent="0.5">
      <c r="A2" s="12"/>
      <c r="B2" s="8" t="s">
        <v>47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26.25" thickBot="1" x14ac:dyDescent="0.25">
      <c r="A3" s="78" t="s">
        <v>14</v>
      </c>
      <c r="B3" s="32">
        <f>Lamps!B8</f>
        <v>14046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35.25" customHeight="1" x14ac:dyDescent="0.2">
      <c r="A4" s="39" t="s">
        <v>9</v>
      </c>
      <c r="B4" s="163" t="s">
        <v>23</v>
      </c>
      <c r="C4" s="164"/>
      <c r="D4" s="163" t="s">
        <v>25</v>
      </c>
      <c r="E4" s="164"/>
      <c r="F4" s="163" t="s">
        <v>24</v>
      </c>
      <c r="G4" s="164"/>
      <c r="H4" s="163" t="s">
        <v>26</v>
      </c>
      <c r="I4" s="164"/>
      <c r="J4" s="163" t="s">
        <v>27</v>
      </c>
      <c r="K4" s="164"/>
      <c r="L4" s="163" t="s">
        <v>28</v>
      </c>
      <c r="M4" s="164"/>
      <c r="N4" s="163" t="s">
        <v>29</v>
      </c>
      <c r="O4" s="164"/>
      <c r="P4" s="171" t="s">
        <v>32</v>
      </c>
    </row>
    <row r="5" spans="1:20" ht="13.5" thickBot="1" x14ac:dyDescent="0.25">
      <c r="A5" s="39" t="s">
        <v>10</v>
      </c>
      <c r="B5" s="38" t="s">
        <v>6</v>
      </c>
      <c r="C5" s="37" t="s">
        <v>7</v>
      </c>
      <c r="D5" s="37" t="s">
        <v>6</v>
      </c>
      <c r="E5" s="37" t="s">
        <v>7</v>
      </c>
      <c r="F5" s="37" t="s">
        <v>6</v>
      </c>
      <c r="G5" s="37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41" t="s">
        <v>7</v>
      </c>
      <c r="P5" s="172"/>
    </row>
    <row r="6" spans="1:20" ht="25.5" x14ac:dyDescent="0.2">
      <c r="A6" s="39" t="s">
        <v>17</v>
      </c>
      <c r="B6" s="62">
        <f>Schools!B39+Kindergartens!B39+Medicine!B39</f>
        <v>200378.3</v>
      </c>
      <c r="C6" s="62">
        <f>Schools!C39+Kindergartens!C39+Medicine!C39</f>
        <v>38532.6</v>
      </c>
      <c r="D6" s="62">
        <f>Schools!D39+Kindergartens!D39+Medicine!D39</f>
        <v>646340.38800000004</v>
      </c>
      <c r="E6" s="62">
        <f>Schools!E39+Kindergartens!E39+Medicine!E39</f>
        <v>170923.00418748031</v>
      </c>
      <c r="F6" s="62">
        <f>Schools!F39+Kindergartens!F39+Medicine!F39</f>
        <v>205471.80000000002</v>
      </c>
      <c r="G6" s="62">
        <f>Schools!G39+Kindergartens!G39+Medicine!G39</f>
        <v>77418.77999999997</v>
      </c>
      <c r="H6" s="62">
        <f>Schools!H39+Kindergartens!H39+Medicine!H39</f>
        <v>699311.21</v>
      </c>
      <c r="I6" s="62">
        <f>Schools!I39+Kindergartens!I39+Medicine!I39</f>
        <v>139291.386</v>
      </c>
      <c r="J6" s="62">
        <f>Schools!J39+Kindergartens!J39+Medicine!J39</f>
        <v>740784.2</v>
      </c>
      <c r="K6" s="62">
        <f>Schools!K39+Kindergartens!K39+Medicine!K39</f>
        <v>172722.264</v>
      </c>
      <c r="L6" s="62">
        <f>Schools!L39+Kindergartens!L39+Medicine!L39</f>
        <v>620091.25200000009</v>
      </c>
      <c r="M6" s="62">
        <f>Schools!M39+Kindergartens!M39+Medicine!M39</f>
        <v>157771.18</v>
      </c>
      <c r="N6" s="62">
        <f>Schools!N39+Kindergartens!N39+Medicine!N39</f>
        <v>205323.87399999998</v>
      </c>
      <c r="O6" s="62">
        <f>Schools!O39+Kindergartens!O39+Medicine!O39</f>
        <v>75251.459999999992</v>
      </c>
      <c r="P6" s="64">
        <f>SUM(B6:O6)</f>
        <v>4149611.6981874802</v>
      </c>
    </row>
    <row r="7" spans="1:20" ht="25.5" x14ac:dyDescent="0.2">
      <c r="A7" s="39" t="s">
        <v>16</v>
      </c>
      <c r="B7" s="62">
        <f>Schools!B40+Kindergartens!B40+Medicine!B40</f>
        <v>245.86417410000001</v>
      </c>
      <c r="C7" s="62">
        <f>Schools!C40+Kindergartens!C40+Medicine!C40</f>
        <v>47.279500200000001</v>
      </c>
      <c r="D7" s="62">
        <f>Schools!D40+Kindergartens!D40+Medicine!D40</f>
        <v>793.05965607600012</v>
      </c>
      <c r="E7" s="62">
        <f>Schools!E40+Kindergartens!E40+Medicine!E40</f>
        <v>209.72252613803838</v>
      </c>
      <c r="F7" s="62">
        <f>Schools!F40+Kindergartens!F40+Medicine!F40</f>
        <v>252.11389860000003</v>
      </c>
      <c r="G7" s="62">
        <f>Schools!G40+Kindergartens!G40+Medicine!G40</f>
        <v>94.99284305999997</v>
      </c>
      <c r="H7" s="62">
        <f>Schools!H40+Kindergartens!H40+Medicine!H40</f>
        <v>858.05485467000017</v>
      </c>
      <c r="I7" s="62">
        <f>Schools!I40+Kindergartens!I40+Medicine!I40</f>
        <v>170.91053062200001</v>
      </c>
      <c r="J7" s="62">
        <f>Schools!J40+Kindergartens!J40+Medicine!J40</f>
        <v>908.94221340000001</v>
      </c>
      <c r="K7" s="62">
        <f>Schools!K40+Kindergartens!K40+Medicine!K40</f>
        <v>211.93021792800005</v>
      </c>
      <c r="L7" s="62">
        <f>Schools!L40+Kindergartens!L40+Medicine!L40</f>
        <v>760.85196620400006</v>
      </c>
      <c r="M7" s="62">
        <f>Schools!M40+Kindergartens!M40+Medicine!M40</f>
        <v>193.58523786000001</v>
      </c>
      <c r="N7" s="62">
        <f>Schools!N40+Kindergartens!N40+Medicine!N40</f>
        <v>251.93239339799999</v>
      </c>
      <c r="O7" s="62">
        <f>Schools!O40+Kindergartens!O40+Medicine!O40</f>
        <v>92.333541420000003</v>
      </c>
      <c r="P7" s="67">
        <f>SUM(B7:O7)</f>
        <v>5091.5735536760394</v>
      </c>
    </row>
    <row r="8" spans="1:20" ht="25.5" x14ac:dyDescent="0.2">
      <c r="A8" s="39" t="s">
        <v>18</v>
      </c>
      <c r="B8" s="62">
        <f>Schools!B41+Kindergartens!B41+Medicine!B41</f>
        <v>40244.875999999989</v>
      </c>
      <c r="C8" s="62">
        <f>Schools!C41+Kindergartens!C41+Medicine!C41</f>
        <v>7727.5439999999999</v>
      </c>
      <c r="D8" s="62">
        <f>Schools!D41+Kindergartens!D41+Medicine!D41</f>
        <v>129753.84540000001</v>
      </c>
      <c r="E8" s="62">
        <f>Schools!E41+Kindergartens!E41+Medicine!E41</f>
        <v>34291.610837496068</v>
      </c>
      <c r="F8" s="62">
        <f>Schools!F41+Kindergartens!F41+Medicine!F41</f>
        <v>41144.024000000005</v>
      </c>
      <c r="G8" s="62">
        <f>Schools!G41+Kindergartens!G41+Medicine!G41</f>
        <v>15501.787999999993</v>
      </c>
      <c r="H8" s="62">
        <f>Schools!H41+Kindergartens!H41+Medicine!H41</f>
        <v>140373.96100000001</v>
      </c>
      <c r="I8" s="62">
        <f>Schools!I41+Kindergartens!I41+Medicine!I41</f>
        <v>27911.754000000001</v>
      </c>
      <c r="J8" s="62">
        <f>Schools!J41+Kindergartens!J41+Medicine!J41</f>
        <v>148774.1476</v>
      </c>
      <c r="K8" s="62">
        <f>Schools!K41+Kindergartens!K41+Medicine!K41</f>
        <v>34650.613920000003</v>
      </c>
      <c r="L8" s="62">
        <f>Schools!L41+Kindergartens!L41+Medicine!L41</f>
        <v>124473.02784</v>
      </c>
      <c r="M8" s="62">
        <f>Schools!M41+Kindergartens!M41+Medicine!M41</f>
        <v>31637.3024</v>
      </c>
      <c r="N8" s="62">
        <f>Schools!N41+Kindergartens!N41+Medicine!N41</f>
        <v>41121.791119999994</v>
      </c>
      <c r="O8" s="62">
        <f>Schools!O41+Kindergartens!O41+Medicine!O41</f>
        <v>15068.597280000002</v>
      </c>
      <c r="P8" s="67">
        <f>SUM(B8:O8)</f>
        <v>832674.88339749607</v>
      </c>
    </row>
    <row r="9" spans="1:20" ht="25.5" x14ac:dyDescent="0.2">
      <c r="A9" s="39" t="s">
        <v>19</v>
      </c>
      <c r="B9" s="62">
        <f>Schools!B42+Kindergartens!B42+Medicine!B42</f>
        <v>49.380462851999994</v>
      </c>
      <c r="C9" s="62">
        <f>Schools!C42+Kindergartens!C42+Medicine!C42</f>
        <v>9.4816964880000008</v>
      </c>
      <c r="D9" s="62">
        <f>Schools!D42+Kindergartens!D42+Medicine!D42</f>
        <v>159.20796830580002</v>
      </c>
      <c r="E9" s="62">
        <f>Schools!E42+Kindergartens!E42+Medicine!E42</f>
        <v>42.07580649760768</v>
      </c>
      <c r="F9" s="62">
        <f>Schools!F42+Kindergartens!F42+Medicine!F42</f>
        <v>50.483717448000007</v>
      </c>
      <c r="G9" s="62">
        <f>Schools!G42+Kindergartens!G42+Medicine!G42</f>
        <v>19.020693875999992</v>
      </c>
      <c r="H9" s="62">
        <f>Schools!H42+Kindergartens!H42+Medicine!H42</f>
        <v>172.23885014699999</v>
      </c>
      <c r="I9" s="62">
        <f>Schools!I42+Kindergartens!I42+Medicine!I42</f>
        <v>34.247722158000002</v>
      </c>
      <c r="J9" s="62">
        <f>Schools!J42+Kindergartens!J42+Medicine!J42</f>
        <v>182.54587910520002</v>
      </c>
      <c r="K9" s="62">
        <f>Schools!K42+Kindergartens!K42+Medicine!K42</f>
        <v>42.516303279840002</v>
      </c>
      <c r="L9" s="62">
        <f>Schools!L42+Kindergartens!L42+Medicine!L42</f>
        <v>152.72840515967999</v>
      </c>
      <c r="M9" s="62">
        <f>Schools!M42+Kindergartens!M42+Medicine!M42</f>
        <v>38.818970044799997</v>
      </c>
      <c r="N9" s="62">
        <f>Schools!N42+Kindergartens!N42+Medicine!N42</f>
        <v>50.456437704240003</v>
      </c>
      <c r="O9" s="62">
        <f>Schools!O42+Kindergartens!O42+Medicine!O42</f>
        <v>18.489168862560003</v>
      </c>
      <c r="P9" s="67">
        <f>SUM(B9:O9)</f>
        <v>1021.6920819287277</v>
      </c>
    </row>
    <row r="10" spans="1:20" ht="26.25" thickBot="1" x14ac:dyDescent="0.25">
      <c r="A10" s="40" t="s">
        <v>15</v>
      </c>
      <c r="B10" s="62">
        <f>Schools!B43+Kindergartens!B43+Medicine!B43</f>
        <v>196.48371124800002</v>
      </c>
      <c r="C10" s="62">
        <f>Schools!C43+Kindergartens!C43+Medicine!C43</f>
        <v>37.797803712000004</v>
      </c>
      <c r="D10" s="62">
        <f>Schools!D43+Kindergartens!D43+Medicine!D43</f>
        <v>633.85168777019999</v>
      </c>
      <c r="E10" s="62">
        <f>Schools!E43+Kindergartens!E43+Medicine!E43</f>
        <v>167.64671964043072</v>
      </c>
      <c r="F10" s="62">
        <f>Schools!F43+Kindergartens!F43+Medicine!F43</f>
        <v>201.63018115200003</v>
      </c>
      <c r="G10" s="62">
        <f>Schools!G43+Kindergartens!G43+Medicine!G43</f>
        <v>75.972149183999974</v>
      </c>
      <c r="H10" s="62">
        <f>Schools!H43+Kindergartens!H43+Medicine!H43</f>
        <v>685.81600452300006</v>
      </c>
      <c r="I10" s="62">
        <f>Schools!I43+Kindergartens!I43+Medicine!I43</f>
        <v>136.66280846400002</v>
      </c>
      <c r="J10" s="62">
        <f>Schools!J43+Kindergartens!J43+Medicine!J43</f>
        <v>726.3963342948</v>
      </c>
      <c r="K10" s="62">
        <f>Schools!K43+Kindergartens!K43+Medicine!K43</f>
        <v>169.41391464816002</v>
      </c>
      <c r="L10" s="62">
        <f>Schools!L43+Kindergartens!L43+Medicine!L43</f>
        <v>608.12356104432001</v>
      </c>
      <c r="M10" s="62">
        <f>Schools!M43+Kindergartens!M43+Medicine!M43</f>
        <v>154.76626781520002</v>
      </c>
      <c r="N10" s="62">
        <f>Schools!N43+Kindergartens!N43+Medicine!N43</f>
        <v>201.47595569376</v>
      </c>
      <c r="O10" s="62">
        <f>Schools!O43+Kindergartens!O43+Medicine!O43</f>
        <v>73.844372557439996</v>
      </c>
      <c r="P10" s="70">
        <f>SUM(B10:O10)</f>
        <v>4069.881471747311</v>
      </c>
    </row>
    <row r="13" spans="1:20" x14ac:dyDescent="0.2">
      <c r="F13"/>
      <c r="G13"/>
      <c r="H13"/>
      <c r="I13"/>
      <c r="J13"/>
      <c r="K13"/>
      <c r="L13"/>
    </row>
    <row r="14" spans="1:20" x14ac:dyDescent="0.2">
      <c r="F14"/>
      <c r="G14"/>
      <c r="H14"/>
      <c r="I14"/>
      <c r="J14"/>
      <c r="K14"/>
      <c r="L14"/>
    </row>
    <row r="15" spans="1:20" x14ac:dyDescent="0.2">
      <c r="F15"/>
      <c r="G15"/>
      <c r="H15"/>
      <c r="I15"/>
      <c r="J15"/>
      <c r="K15"/>
      <c r="L15"/>
    </row>
    <row r="16" spans="1:20" x14ac:dyDescent="0.2">
      <c r="F16"/>
      <c r="G16"/>
      <c r="H16"/>
      <c r="I16"/>
      <c r="J16"/>
      <c r="K16"/>
      <c r="L16"/>
    </row>
    <row r="17" spans="6:12" x14ac:dyDescent="0.2">
      <c r="F17"/>
      <c r="G17"/>
      <c r="H17"/>
      <c r="I17"/>
      <c r="J17"/>
      <c r="K17"/>
      <c r="L17"/>
    </row>
    <row r="18" spans="6:12" x14ac:dyDescent="0.2">
      <c r="F18"/>
      <c r="G18"/>
      <c r="H18"/>
      <c r="I18"/>
      <c r="J18"/>
      <c r="K18"/>
      <c r="L18"/>
    </row>
    <row r="19" spans="6:12" x14ac:dyDescent="0.2">
      <c r="F19"/>
      <c r="G19"/>
      <c r="H19"/>
      <c r="I19"/>
      <c r="J19"/>
      <c r="K19"/>
      <c r="L19"/>
    </row>
    <row r="20" spans="6:12" x14ac:dyDescent="0.2">
      <c r="F20"/>
      <c r="G20"/>
      <c r="H20"/>
      <c r="I20"/>
      <c r="J20"/>
      <c r="K20"/>
      <c r="L20"/>
    </row>
    <row r="21" spans="6:12" x14ac:dyDescent="0.2">
      <c r="F21"/>
      <c r="G21"/>
      <c r="H21"/>
      <c r="I21"/>
      <c r="J21"/>
      <c r="K21"/>
      <c r="L21"/>
    </row>
    <row r="22" spans="6:12" x14ac:dyDescent="0.2">
      <c r="F22"/>
      <c r="G22"/>
      <c r="H22"/>
      <c r="I22"/>
      <c r="J22"/>
      <c r="K22"/>
      <c r="L22"/>
    </row>
    <row r="23" spans="6:12" x14ac:dyDescent="0.2">
      <c r="F23"/>
      <c r="G23"/>
      <c r="H23"/>
      <c r="I23"/>
      <c r="J23"/>
      <c r="K23"/>
      <c r="L23"/>
    </row>
    <row r="24" spans="6:12" x14ac:dyDescent="0.2">
      <c r="F24"/>
      <c r="G24"/>
      <c r="H24"/>
      <c r="I24"/>
      <c r="J24"/>
      <c r="K24"/>
      <c r="L24"/>
    </row>
    <row r="25" spans="6:12" x14ac:dyDescent="0.2">
      <c r="F25"/>
      <c r="G25"/>
      <c r="H25"/>
      <c r="I25"/>
      <c r="J25"/>
      <c r="K25"/>
      <c r="L25"/>
    </row>
    <row r="26" spans="6:12" x14ac:dyDescent="0.2">
      <c r="F26"/>
      <c r="G26"/>
      <c r="H26"/>
      <c r="I26"/>
      <c r="J26"/>
      <c r="K26"/>
      <c r="L26"/>
    </row>
    <row r="27" spans="6:12" x14ac:dyDescent="0.2">
      <c r="F27"/>
      <c r="G27"/>
      <c r="H27"/>
      <c r="I27"/>
      <c r="J27"/>
      <c r="K27"/>
      <c r="L27"/>
    </row>
    <row r="28" spans="6:12" x14ac:dyDescent="0.2">
      <c r="F28"/>
      <c r="G28"/>
      <c r="H28"/>
      <c r="I28"/>
      <c r="J28"/>
      <c r="K28"/>
      <c r="L28"/>
    </row>
    <row r="29" spans="6:12" x14ac:dyDescent="0.2">
      <c r="F29"/>
      <c r="G29"/>
      <c r="H29"/>
      <c r="I29"/>
      <c r="J29"/>
      <c r="K29"/>
      <c r="L29"/>
    </row>
    <row r="30" spans="6:12" x14ac:dyDescent="0.2">
      <c r="F30"/>
      <c r="G30"/>
      <c r="H30"/>
      <c r="I30"/>
      <c r="J30"/>
      <c r="K30"/>
      <c r="L30"/>
    </row>
    <row r="31" spans="6:12" x14ac:dyDescent="0.2">
      <c r="F31"/>
      <c r="G31"/>
      <c r="H31"/>
      <c r="I31"/>
      <c r="J31"/>
      <c r="K31"/>
      <c r="L31"/>
    </row>
    <row r="32" spans="6:12" x14ac:dyDescent="0.2">
      <c r="F32"/>
      <c r="G32"/>
      <c r="H32"/>
      <c r="I32"/>
      <c r="J32"/>
      <c r="K32"/>
      <c r="L32"/>
    </row>
    <row r="33" spans="6:12" x14ac:dyDescent="0.2">
      <c r="F33"/>
      <c r="G33"/>
      <c r="H33"/>
      <c r="I33"/>
      <c r="J33"/>
      <c r="K33"/>
      <c r="L33"/>
    </row>
    <row r="34" spans="6:12" x14ac:dyDescent="0.2">
      <c r="F34"/>
      <c r="G34"/>
      <c r="H34"/>
      <c r="I34"/>
      <c r="J34"/>
      <c r="K34"/>
      <c r="L34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Normal="100" workbookViewId="0">
      <selection activeCell="E6" sqref="E6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8" width="13.5703125" customWidth="1"/>
    <col min="9" max="9" width="12.5703125" bestFit="1" customWidth="1"/>
    <col min="10" max="10" width="15.42578125" customWidth="1"/>
    <col min="11" max="11" width="16" customWidth="1"/>
    <col min="12" max="12" width="11.42578125" customWidth="1"/>
    <col min="13" max="13" width="12.140625" customWidth="1"/>
    <col min="14" max="14" width="14" customWidth="1"/>
    <col min="15" max="17" width="13.5703125" customWidth="1"/>
  </cols>
  <sheetData>
    <row r="1" spans="1:17" ht="38.25" customHeight="1" thickBot="1" x14ac:dyDescent="0.25">
      <c r="A1" s="191" t="s">
        <v>55</v>
      </c>
      <c r="B1" s="191"/>
      <c r="C1" s="191"/>
      <c r="D1" s="191"/>
      <c r="E1" s="191"/>
    </row>
    <row r="2" spans="1:17" ht="38.25" customHeight="1" thickBot="1" x14ac:dyDescent="0.25"/>
    <row r="3" spans="1:17" ht="84" customHeight="1" x14ac:dyDescent="0.2">
      <c r="A3" s="116" t="s">
        <v>51</v>
      </c>
      <c r="B3" s="117" t="s">
        <v>58</v>
      </c>
      <c r="C3" s="117" t="s">
        <v>52</v>
      </c>
      <c r="D3" s="117" t="s">
        <v>57</v>
      </c>
      <c r="E3" s="118" t="s">
        <v>59</v>
      </c>
    </row>
    <row r="4" spans="1:17" ht="38.25" customHeight="1" x14ac:dyDescent="0.25">
      <c r="A4" s="119" t="s">
        <v>53</v>
      </c>
      <c r="B4" s="136">
        <f>H21+H35+Total!B9+Total!C9+Total!D9+Total!E9+Total!F9+Total!G9+Total!H9+Total!I9</f>
        <v>612.63885875872768</v>
      </c>
      <c r="C4" s="136">
        <v>0</v>
      </c>
      <c r="D4" s="136">
        <f>Total!B7+Total!C7+Total!D7+Total!E7+Total!F7+Total!G7+Total!H7+Total!I7+'Total (devided by years)'!H19+'Total (devided by years)'!H33</f>
        <v>3053.000423438039</v>
      </c>
      <c r="E4" s="137">
        <f>H22+H36+Total!B10+Total!C10+Total!D10+Total!E10+Total!F10+Total!G10+Total!H10+Total!I10</f>
        <v>2440.361564679311</v>
      </c>
    </row>
    <row r="5" spans="1:17" ht="38.25" customHeight="1" x14ac:dyDescent="0.25">
      <c r="A5" s="119" t="s">
        <v>54</v>
      </c>
      <c r="B5" s="136">
        <f>Q21+Q35+Total!L9+Total!M9+Total!N9+Total!O9</f>
        <v>409.05322317000002</v>
      </c>
      <c r="C5" s="136">
        <v>0</v>
      </c>
      <c r="D5" s="136">
        <f>Q19+Q33+Total!L7+Total!M7+Total!N7+Total!O7</f>
        <v>2038.5731302380002</v>
      </c>
      <c r="E5" s="137">
        <f>Q22+Q36+Total!L10+Total!M10+Total!N10+Total!O10</f>
        <v>1629.5199070680001</v>
      </c>
    </row>
    <row r="6" spans="1:17" ht="38.25" customHeight="1" thickBot="1" x14ac:dyDescent="0.3">
      <c r="A6" s="120" t="s">
        <v>60</v>
      </c>
      <c r="B6" s="138">
        <f>SUM(B4:B5)</f>
        <v>1021.6920819287277</v>
      </c>
      <c r="C6" s="138">
        <v>0</v>
      </c>
      <c r="D6" s="138">
        <f>SUM(D4:D5)</f>
        <v>5091.5735536760394</v>
      </c>
      <c r="E6" s="139">
        <f>SUM(E4:E5)</f>
        <v>4069.881471747311</v>
      </c>
    </row>
    <row r="7" spans="1:17" ht="38.25" customHeight="1" x14ac:dyDescent="0.25">
      <c r="B7" s="1">
        <f>Total!P9</f>
        <v>1021.6920819287277</v>
      </c>
      <c r="C7" s="141">
        <v>0</v>
      </c>
      <c r="D7" s="1">
        <f>Total!P7</f>
        <v>5091.5735536760394</v>
      </c>
      <c r="E7" s="1">
        <f>Total!P10</f>
        <v>4069.881471747311</v>
      </c>
    </row>
    <row r="8" spans="1:17" ht="38.25" customHeight="1" x14ac:dyDescent="0.2">
      <c r="A8" s="183" t="s">
        <v>61</v>
      </c>
      <c r="B8" s="183"/>
      <c r="C8" s="183"/>
      <c r="D8" s="183"/>
      <c r="E8" s="183"/>
    </row>
    <row r="9" spans="1:17" ht="21.75" customHeight="1" x14ac:dyDescent="0.2"/>
    <row r="10" spans="1:17" ht="18" customHeight="1" thickBot="1" x14ac:dyDescent="0.3">
      <c r="A10" s="193" t="s">
        <v>56</v>
      </c>
      <c r="B10" s="194"/>
      <c r="C10" s="194"/>
      <c r="E10" s="11"/>
      <c r="F10" s="11"/>
      <c r="G10" s="11"/>
      <c r="H10" s="11"/>
      <c r="J10" s="192" t="s">
        <v>63</v>
      </c>
      <c r="K10" s="192"/>
      <c r="L10" s="192"/>
      <c r="M10" s="192"/>
    </row>
    <row r="11" spans="1:17" ht="25.5" customHeight="1" x14ac:dyDescent="0.2">
      <c r="A11" s="122" t="s">
        <v>20</v>
      </c>
      <c r="B11" s="203" t="s">
        <v>21</v>
      </c>
      <c r="C11" s="204"/>
      <c r="D11" s="203" t="s">
        <v>38</v>
      </c>
      <c r="E11" s="204"/>
      <c r="F11" s="203" t="s">
        <v>39</v>
      </c>
      <c r="G11" s="205"/>
      <c r="H11" s="200" t="s">
        <v>0</v>
      </c>
      <c r="J11" s="122" t="s">
        <v>20</v>
      </c>
      <c r="K11" s="173" t="s">
        <v>21</v>
      </c>
      <c r="L11" s="174"/>
      <c r="M11" s="173" t="s">
        <v>38</v>
      </c>
      <c r="N11" s="174"/>
      <c r="O11" s="173" t="s">
        <v>39</v>
      </c>
      <c r="P11" s="174"/>
      <c r="Q11" s="166" t="s">
        <v>0</v>
      </c>
    </row>
    <row r="12" spans="1:17" ht="38.25" x14ac:dyDescent="0.2">
      <c r="A12" s="123" t="s">
        <v>62</v>
      </c>
      <c r="B12" s="197">
        <f>Lamps!B4</f>
        <v>4938</v>
      </c>
      <c r="C12" s="198"/>
      <c r="D12" s="197">
        <f>Lamps!B5</f>
        <v>4267</v>
      </c>
      <c r="E12" s="198"/>
      <c r="F12" s="197">
        <f>Lamps!B6</f>
        <v>4253</v>
      </c>
      <c r="G12" s="199"/>
      <c r="H12" s="201"/>
      <c r="J12" s="123" t="s">
        <v>62</v>
      </c>
      <c r="K12" s="176">
        <f>Lamps!B4</f>
        <v>4938</v>
      </c>
      <c r="L12" s="177"/>
      <c r="M12" s="178">
        <f>Lamps!B5</f>
        <v>4267</v>
      </c>
      <c r="N12" s="179"/>
      <c r="O12" s="178">
        <f>Lamps!B6</f>
        <v>4253</v>
      </c>
      <c r="P12" s="179"/>
      <c r="Q12" s="167"/>
    </row>
    <row r="13" spans="1:17" ht="25.5" x14ac:dyDescent="0.2">
      <c r="A13" s="123" t="s">
        <v>10</v>
      </c>
      <c r="B13" s="45" t="s">
        <v>6</v>
      </c>
      <c r="C13" s="45" t="s">
        <v>7</v>
      </c>
      <c r="D13" s="45" t="s">
        <v>6</v>
      </c>
      <c r="E13" s="45" t="s">
        <v>7</v>
      </c>
      <c r="F13" s="45" t="s">
        <v>6</v>
      </c>
      <c r="G13" s="125" t="s">
        <v>7</v>
      </c>
      <c r="H13" s="201"/>
      <c r="J13" s="123" t="s">
        <v>10</v>
      </c>
      <c r="K13" s="130" t="s">
        <v>6</v>
      </c>
      <c r="L13" s="130" t="s">
        <v>7</v>
      </c>
      <c r="M13" s="130" t="s">
        <v>6</v>
      </c>
      <c r="N13" s="130" t="s">
        <v>7</v>
      </c>
      <c r="O13" s="130" t="s">
        <v>6</v>
      </c>
      <c r="P13" s="130" t="s">
        <v>7</v>
      </c>
      <c r="Q13" s="167"/>
    </row>
    <row r="14" spans="1:17" x14ac:dyDescent="0.2">
      <c r="A14" s="123" t="s">
        <v>13</v>
      </c>
      <c r="B14" s="45">
        <v>22</v>
      </c>
      <c r="C14" s="45">
        <v>9</v>
      </c>
      <c r="D14" s="45">
        <v>22</v>
      </c>
      <c r="E14" s="45">
        <v>9</v>
      </c>
      <c r="F14" s="45">
        <v>22</v>
      </c>
      <c r="G14" s="125">
        <v>9</v>
      </c>
      <c r="H14" s="201"/>
      <c r="J14" s="123" t="s">
        <v>13</v>
      </c>
      <c r="K14" s="130">
        <v>43</v>
      </c>
      <c r="L14" s="130">
        <v>17</v>
      </c>
      <c r="M14" s="130">
        <v>43</v>
      </c>
      <c r="N14" s="130">
        <v>17</v>
      </c>
      <c r="O14" s="130">
        <v>43</v>
      </c>
      <c r="P14" s="130">
        <v>17</v>
      </c>
      <c r="Q14" s="167"/>
    </row>
    <row r="15" spans="1:17" ht="25.5" x14ac:dyDescent="0.2">
      <c r="A15" s="123" t="s">
        <v>11</v>
      </c>
      <c r="B15" s="45">
        <f>Schools!J9</f>
        <v>7.2</v>
      </c>
      <c r="C15" s="45">
        <f>Schools!K9</f>
        <v>2.1800000000000002</v>
      </c>
      <c r="D15" s="45">
        <f>Kindergartens!J9</f>
        <v>6.8</v>
      </c>
      <c r="E15" s="45">
        <f>Kindergartens!K9</f>
        <v>2.67</v>
      </c>
      <c r="F15" s="45">
        <f>Medicine!J9</f>
        <v>9.94</v>
      </c>
      <c r="G15" s="125">
        <f>Medicine!K9</f>
        <v>9.69</v>
      </c>
      <c r="H15" s="201"/>
      <c r="J15" s="123" t="s">
        <v>11</v>
      </c>
      <c r="K15" s="130">
        <f t="shared" ref="K15:P15" si="0">B15</f>
        <v>7.2</v>
      </c>
      <c r="L15" s="130">
        <f t="shared" si="0"/>
        <v>2.1800000000000002</v>
      </c>
      <c r="M15" s="130">
        <f t="shared" si="0"/>
        <v>6.8</v>
      </c>
      <c r="N15" s="130">
        <f t="shared" si="0"/>
        <v>2.67</v>
      </c>
      <c r="O15" s="130">
        <f t="shared" si="0"/>
        <v>9.94</v>
      </c>
      <c r="P15" s="130">
        <f t="shared" si="0"/>
        <v>9.69</v>
      </c>
      <c r="Q15" s="167"/>
    </row>
    <row r="16" spans="1:17" ht="25.5" x14ac:dyDescent="0.2">
      <c r="A16" s="123" t="s">
        <v>8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125">
        <v>0</v>
      </c>
      <c r="H16" s="201"/>
      <c r="J16" s="123" t="s">
        <v>8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67"/>
    </row>
    <row r="17" spans="1:17" ht="26.25" thickBot="1" x14ac:dyDescent="0.25">
      <c r="A17" s="123" t="s">
        <v>12</v>
      </c>
      <c r="B17" s="212">
        <v>1.2270000000000001</v>
      </c>
      <c r="C17" s="212">
        <v>1.2270000000000001</v>
      </c>
      <c r="D17" s="212">
        <v>1.2270000000000001</v>
      </c>
      <c r="E17" s="212">
        <v>1.2270000000000001</v>
      </c>
      <c r="F17" s="212">
        <v>1.2270000000000001</v>
      </c>
      <c r="G17" s="213">
        <v>1.2270000000000001</v>
      </c>
      <c r="H17" s="202"/>
      <c r="J17" s="123" t="s">
        <v>12</v>
      </c>
      <c r="K17" s="214">
        <v>1.2270000000000001</v>
      </c>
      <c r="L17" s="214">
        <v>1.2270000000000001</v>
      </c>
      <c r="M17" s="214">
        <v>1.2270000000000001</v>
      </c>
      <c r="N17" s="214">
        <v>1.2270000000000001</v>
      </c>
      <c r="O17" s="214">
        <v>1.2270000000000001</v>
      </c>
      <c r="P17" s="214">
        <v>1.2270000000000001</v>
      </c>
      <c r="Q17" s="175"/>
    </row>
    <row r="18" spans="1:17" ht="51" x14ac:dyDescent="0.2">
      <c r="A18" s="123" t="s">
        <v>17</v>
      </c>
      <c r="B18" s="45">
        <f>B12*B15*B14*0.1</f>
        <v>78217.919999999998</v>
      </c>
      <c r="C18" s="45">
        <f>B12*C15*C14*0.1</f>
        <v>9688.3559999999998</v>
      </c>
      <c r="D18" s="45">
        <f>D12*D15*D14*0.1</f>
        <v>63834.32</v>
      </c>
      <c r="E18" s="45">
        <f t="shared" ref="E18:G18" si="1">D12*E15*E14*0.1</f>
        <v>10253.601000000001</v>
      </c>
      <c r="F18" s="45">
        <f>F12*F15*F14*0.1</f>
        <v>93004.604000000007</v>
      </c>
      <c r="G18" s="125">
        <f t="shared" si="1"/>
        <v>37090.413</v>
      </c>
      <c r="H18" s="127">
        <f>SUM(B18:G18)</f>
        <v>292089.21399999998</v>
      </c>
      <c r="J18" s="123" t="s">
        <v>17</v>
      </c>
      <c r="K18" s="130">
        <f>K12*K15*K14*0.1</f>
        <v>152880.48000000001</v>
      </c>
      <c r="L18" s="130">
        <f>K12*L15*L14*0.1</f>
        <v>18300.227999999999</v>
      </c>
      <c r="M18" s="130">
        <f>M12*M15*M14*0.1</f>
        <v>124767.08000000002</v>
      </c>
      <c r="N18" s="130">
        <f t="shared" ref="N18" si="2">M12*N15*N14*0.1</f>
        <v>19367.913</v>
      </c>
      <c r="O18" s="130">
        <f>O12*O15*O14*0.1</f>
        <v>181781.72600000002</v>
      </c>
      <c r="P18" s="130">
        <f t="shared" ref="P18" si="3">O12*P15*P14*0.1</f>
        <v>70059.668999999994</v>
      </c>
      <c r="Q18" s="132">
        <f>SUM(K18:P18)</f>
        <v>567157.09600000014</v>
      </c>
    </row>
    <row r="19" spans="1:17" ht="24" customHeight="1" x14ac:dyDescent="0.2">
      <c r="A19" s="123" t="s">
        <v>16</v>
      </c>
      <c r="B19" s="45">
        <f>(B18*(1-B16)*B17)/1000</f>
        <v>95.973387840000015</v>
      </c>
      <c r="C19" s="45">
        <f>(C18*(1-C16)*C17)/1000</f>
        <v>11.887612812</v>
      </c>
      <c r="D19" s="45">
        <f t="shared" ref="D19:G19" si="4">(D18*(1-D16)*D17)/1000</f>
        <v>78.324710640000006</v>
      </c>
      <c r="E19" s="45">
        <f t="shared" si="4"/>
        <v>12.581168427000001</v>
      </c>
      <c r="F19" s="45">
        <f t="shared" si="4"/>
        <v>114.11664910800002</v>
      </c>
      <c r="G19" s="125">
        <f t="shared" si="4"/>
        <v>45.509936750999998</v>
      </c>
      <c r="H19" s="128">
        <f t="shared" ref="H19:H22" si="5">SUM(B19:G19)</f>
        <v>358.39346557800002</v>
      </c>
      <c r="J19" s="123" t="s">
        <v>16</v>
      </c>
      <c r="K19" s="130">
        <f>(K18*(1-K16)*K17)/1000</f>
        <v>187.58434896000003</v>
      </c>
      <c r="L19" s="130">
        <f>(L18*(1-L16)*L17)/1000</f>
        <v>22.454379756000002</v>
      </c>
      <c r="M19" s="130">
        <f t="shared" ref="M19" si="6">(M18*(1-M16)*M17)/1000</f>
        <v>153.08920716000003</v>
      </c>
      <c r="N19" s="130">
        <f t="shared" ref="N19" si="7">(N18*(1-N16)*N17)/1000</f>
        <v>23.764429251000003</v>
      </c>
      <c r="O19" s="130">
        <f t="shared" ref="O19" si="8">(O18*(1-O16)*O17)/1000</f>
        <v>223.04617780200005</v>
      </c>
      <c r="P19" s="130">
        <f t="shared" ref="P19" si="9">(P18*(1-P16)*P17)/1000</f>
        <v>85.963213862999993</v>
      </c>
      <c r="Q19" s="132">
        <f t="shared" ref="Q19:Q22" si="10">SUM(K19:P19)</f>
        <v>695.90175679200001</v>
      </c>
    </row>
    <row r="20" spans="1:17" ht="51" x14ac:dyDescent="0.2">
      <c r="A20" s="123" t="s">
        <v>18</v>
      </c>
      <c r="B20" s="45">
        <f>B12*B15*B14*0.02</f>
        <v>15643.583999999999</v>
      </c>
      <c r="C20" s="45">
        <f>B12*C15*C14*0.02</f>
        <v>1937.6712</v>
      </c>
      <c r="D20" s="45">
        <f>D12*D15*D14*0.02</f>
        <v>12766.864</v>
      </c>
      <c r="E20" s="45">
        <f t="shared" ref="E20:G20" si="11">D12*E15*E14*0.02</f>
        <v>2050.7201999999997</v>
      </c>
      <c r="F20" s="45">
        <f>F12*F15*F14*0.02</f>
        <v>18600.9208</v>
      </c>
      <c r="G20" s="125">
        <f t="shared" si="11"/>
        <v>7418.0826000000006</v>
      </c>
      <c r="H20" s="128">
        <f t="shared" si="5"/>
        <v>58417.842800000006</v>
      </c>
      <c r="J20" s="123" t="s">
        <v>18</v>
      </c>
      <c r="K20" s="130">
        <f>K12*K15*K14*0.02</f>
        <v>30576.096000000001</v>
      </c>
      <c r="L20" s="130">
        <f>K12*L15*L14*0.02</f>
        <v>3660.0455999999999</v>
      </c>
      <c r="M20" s="130">
        <f>M12*M15*M14*0.02</f>
        <v>24953.416000000001</v>
      </c>
      <c r="N20" s="130">
        <f t="shared" ref="N20" si="12">M12*N15*N14*0.02</f>
        <v>3873.5826000000002</v>
      </c>
      <c r="O20" s="130">
        <f>O12*O15*O14*0.02</f>
        <v>36356.345200000003</v>
      </c>
      <c r="P20" s="130">
        <f t="shared" ref="P20" si="13">O12*P15*P14*0.02</f>
        <v>14011.933799999999</v>
      </c>
      <c r="Q20" s="132">
        <f t="shared" si="10"/>
        <v>113431.4192</v>
      </c>
    </row>
    <row r="21" spans="1:17" ht="38.25" x14ac:dyDescent="0.2">
      <c r="A21" s="123" t="s">
        <v>19</v>
      </c>
      <c r="B21" s="45">
        <f>(B20*(1-B16)*B17)/1000</f>
        <v>19.194677567999999</v>
      </c>
      <c r="C21" s="45">
        <f>(C20*(1-C16)*C17)/1000</f>
        <v>2.3775225623999998</v>
      </c>
      <c r="D21" s="45">
        <f t="shared" ref="D21:G21" si="14">(D20*(1-D16)*D17)/1000</f>
        <v>15.664942128</v>
      </c>
      <c r="E21" s="45">
        <f t="shared" si="14"/>
        <v>2.5162336854</v>
      </c>
      <c r="F21" s="45">
        <f t="shared" si="14"/>
        <v>22.823329821600002</v>
      </c>
      <c r="G21" s="125">
        <f t="shared" si="14"/>
        <v>9.1019873502000017</v>
      </c>
      <c r="H21" s="128">
        <f t="shared" si="5"/>
        <v>71.678693115600012</v>
      </c>
      <c r="J21" s="123" t="s">
        <v>19</v>
      </c>
      <c r="K21" s="130">
        <f>(K20*(1-K16)*K17)/1000</f>
        <v>37.516869792000008</v>
      </c>
      <c r="L21" s="130">
        <f>(L20*(1-L16)*L17)/1000</f>
        <v>4.4908759512000005</v>
      </c>
      <c r="M21" s="130">
        <f t="shared" ref="M21" si="15">(M20*(1-M16)*M17)/1000</f>
        <v>30.617841432000006</v>
      </c>
      <c r="N21" s="130">
        <f t="shared" ref="N21" si="16">(N20*(1-N16)*N17)/1000</f>
        <v>4.7528858502000002</v>
      </c>
      <c r="O21" s="130">
        <f t="shared" ref="O21" si="17">(O20*(1-O16)*O17)/1000</f>
        <v>44.609235560400002</v>
      </c>
      <c r="P21" s="130">
        <f t="shared" ref="P21" si="18">(P20*(1-P16)*P17)/1000</f>
        <v>17.192642772599999</v>
      </c>
      <c r="Q21" s="132">
        <f t="shared" si="10"/>
        <v>139.18035135840003</v>
      </c>
    </row>
    <row r="22" spans="1:17" ht="39" thickBot="1" x14ac:dyDescent="0.25">
      <c r="A22" s="124" t="s">
        <v>15</v>
      </c>
      <c r="B22" s="121">
        <f>B19-B21</f>
        <v>76.778710272000012</v>
      </c>
      <c r="C22" s="121">
        <f>C19-C21</f>
        <v>9.510090249600001</v>
      </c>
      <c r="D22" s="121">
        <f t="shared" ref="D22:G22" si="19">D19-D21</f>
        <v>62.659768512000007</v>
      </c>
      <c r="E22" s="121">
        <f t="shared" si="19"/>
        <v>10.064934741600002</v>
      </c>
      <c r="F22" s="121">
        <f t="shared" si="19"/>
        <v>91.29331928640002</v>
      </c>
      <c r="G22" s="126">
        <f t="shared" si="19"/>
        <v>36.407949400799993</v>
      </c>
      <c r="H22" s="129">
        <f t="shared" si="5"/>
        <v>286.71477246240005</v>
      </c>
      <c r="J22" s="124" t="s">
        <v>15</v>
      </c>
      <c r="K22" s="131">
        <f>K19-K21</f>
        <v>150.06747916800003</v>
      </c>
      <c r="L22" s="131">
        <f>L19-L21</f>
        <v>17.963503804800002</v>
      </c>
      <c r="M22" s="131">
        <f t="shared" ref="M22" si="20">M19-M21</f>
        <v>122.47136572800002</v>
      </c>
      <c r="N22" s="131">
        <f t="shared" ref="N22" si="21">N19-N21</f>
        <v>19.011543400800001</v>
      </c>
      <c r="O22" s="131">
        <f t="shared" ref="O22" si="22">O19-O21</f>
        <v>178.43694224160004</v>
      </c>
      <c r="P22" s="131">
        <f t="shared" ref="P22" si="23">P19-P21</f>
        <v>68.770571090399997</v>
      </c>
      <c r="Q22" s="133">
        <f t="shared" si="10"/>
        <v>556.72140543360013</v>
      </c>
    </row>
    <row r="24" spans="1:17" ht="16.5" thickBot="1" x14ac:dyDescent="0.3">
      <c r="A24" s="195" t="s">
        <v>64</v>
      </c>
      <c r="B24" s="195"/>
      <c r="C24" s="195"/>
      <c r="J24" s="195" t="s">
        <v>65</v>
      </c>
      <c r="K24" s="196"/>
      <c r="L24" s="196"/>
    </row>
    <row r="25" spans="1:17" x14ac:dyDescent="0.2">
      <c r="A25" s="100" t="s">
        <v>20</v>
      </c>
      <c r="B25" s="184" t="s">
        <v>21</v>
      </c>
      <c r="C25" s="185"/>
      <c r="D25" s="184" t="s">
        <v>38</v>
      </c>
      <c r="E25" s="185"/>
      <c r="F25" s="184" t="s">
        <v>39</v>
      </c>
      <c r="G25" s="185"/>
      <c r="H25" s="186" t="s">
        <v>0</v>
      </c>
      <c r="J25" s="100" t="s">
        <v>9</v>
      </c>
      <c r="K25" s="184" t="s">
        <v>21</v>
      </c>
      <c r="L25" s="185"/>
      <c r="M25" s="184" t="s">
        <v>38</v>
      </c>
      <c r="N25" s="185"/>
      <c r="O25" s="184" t="s">
        <v>39</v>
      </c>
      <c r="P25" s="185"/>
      <c r="Q25" s="186" t="s">
        <v>0</v>
      </c>
    </row>
    <row r="26" spans="1:17" ht="38.25" x14ac:dyDescent="0.2">
      <c r="A26" s="102" t="s">
        <v>62</v>
      </c>
      <c r="B26" s="189">
        <f>Lamps!C4</f>
        <v>342</v>
      </c>
      <c r="C26" s="190"/>
      <c r="D26" s="189">
        <f>Lamps!C5</f>
        <v>246</v>
      </c>
      <c r="E26" s="190"/>
      <c r="F26" s="189">
        <f>Lamps!C6</f>
        <v>0</v>
      </c>
      <c r="G26" s="190"/>
      <c r="H26" s="187"/>
      <c r="J26" s="102" t="s">
        <v>48</v>
      </c>
      <c r="K26" s="189">
        <f>Lamps!C4</f>
        <v>342</v>
      </c>
      <c r="L26" s="190"/>
      <c r="M26" s="189">
        <f>Lamps!C5</f>
        <v>246</v>
      </c>
      <c r="N26" s="190"/>
      <c r="O26" s="189">
        <f>Lamps!C6</f>
        <v>0</v>
      </c>
      <c r="P26" s="190"/>
      <c r="Q26" s="187"/>
    </row>
    <row r="27" spans="1:17" x14ac:dyDescent="0.2">
      <c r="A27" s="102" t="s">
        <v>10</v>
      </c>
      <c r="B27" s="14" t="s">
        <v>6</v>
      </c>
      <c r="C27" s="14" t="s">
        <v>7</v>
      </c>
      <c r="D27" s="14" t="s">
        <v>6</v>
      </c>
      <c r="E27" s="14" t="s">
        <v>7</v>
      </c>
      <c r="F27" s="14" t="s">
        <v>6</v>
      </c>
      <c r="G27" s="14" t="s">
        <v>7</v>
      </c>
      <c r="H27" s="187"/>
      <c r="J27" s="102" t="s">
        <v>10</v>
      </c>
      <c r="K27" s="14" t="s">
        <v>6</v>
      </c>
      <c r="L27" s="14" t="s">
        <v>7</v>
      </c>
      <c r="M27" s="14" t="s">
        <v>6</v>
      </c>
      <c r="N27" s="14" t="s">
        <v>7</v>
      </c>
      <c r="O27" s="14" t="s">
        <v>6</v>
      </c>
      <c r="P27" s="14" t="s">
        <v>7</v>
      </c>
      <c r="Q27" s="187"/>
    </row>
    <row r="28" spans="1:17" x14ac:dyDescent="0.2">
      <c r="A28" s="102" t="s">
        <v>13</v>
      </c>
      <c r="B28" s="14">
        <v>22</v>
      </c>
      <c r="C28" s="14">
        <v>9</v>
      </c>
      <c r="D28" s="14">
        <v>22</v>
      </c>
      <c r="E28" s="14">
        <v>9</v>
      </c>
      <c r="F28" s="14">
        <v>22</v>
      </c>
      <c r="G28" s="14">
        <v>9</v>
      </c>
      <c r="H28" s="187"/>
      <c r="J28" s="102" t="s">
        <v>13</v>
      </c>
      <c r="K28" s="14">
        <v>43</v>
      </c>
      <c r="L28" s="14">
        <v>17</v>
      </c>
      <c r="M28" s="14">
        <v>43</v>
      </c>
      <c r="N28" s="14">
        <v>17</v>
      </c>
      <c r="O28" s="14">
        <v>43</v>
      </c>
      <c r="P28" s="14">
        <v>17</v>
      </c>
      <c r="Q28" s="187"/>
    </row>
    <row r="29" spans="1:17" ht="25.5" customHeight="1" x14ac:dyDescent="0.2">
      <c r="A29" s="102" t="s">
        <v>11</v>
      </c>
      <c r="B29" s="14">
        <f>Schools!J26</f>
        <v>7.08</v>
      </c>
      <c r="C29" s="14">
        <f>Schools!K26</f>
        <v>0.92</v>
      </c>
      <c r="D29" s="14">
        <f>Kindergartens!J26</f>
        <v>9.4600000000000009</v>
      </c>
      <c r="E29" s="14">
        <f>Kindergartens!K26</f>
        <v>7.02</v>
      </c>
      <c r="F29" s="14">
        <v>0</v>
      </c>
      <c r="G29" s="14">
        <v>0</v>
      </c>
      <c r="H29" s="187"/>
      <c r="J29" s="102" t="s">
        <v>11</v>
      </c>
      <c r="K29" s="14">
        <f t="shared" ref="K29:P29" si="24">B29</f>
        <v>7.08</v>
      </c>
      <c r="L29" s="14">
        <f t="shared" si="24"/>
        <v>0.92</v>
      </c>
      <c r="M29" s="14">
        <f t="shared" si="24"/>
        <v>9.4600000000000009</v>
      </c>
      <c r="N29" s="14">
        <f t="shared" si="24"/>
        <v>7.02</v>
      </c>
      <c r="O29" s="14">
        <f t="shared" si="24"/>
        <v>0</v>
      </c>
      <c r="P29" s="14">
        <f t="shared" si="24"/>
        <v>0</v>
      </c>
      <c r="Q29" s="187"/>
    </row>
    <row r="30" spans="1:17" ht="25.5" x14ac:dyDescent="0.2">
      <c r="A30" s="102" t="s">
        <v>8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87"/>
      <c r="J30" s="102" t="s">
        <v>8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87"/>
    </row>
    <row r="31" spans="1:17" ht="25.5" x14ac:dyDescent="0.2">
      <c r="A31" s="102" t="s">
        <v>12</v>
      </c>
      <c r="B31" s="210">
        <v>1.2270000000000001</v>
      </c>
      <c r="C31" s="210">
        <v>1.2270000000000001</v>
      </c>
      <c r="D31" s="210">
        <v>1.2270000000000001</v>
      </c>
      <c r="E31" s="210">
        <v>1.2270000000000001</v>
      </c>
      <c r="F31" s="210">
        <v>1.2270000000000001</v>
      </c>
      <c r="G31" s="210">
        <v>1.2270000000000001</v>
      </c>
      <c r="H31" s="188"/>
      <c r="J31" s="102" t="s">
        <v>12</v>
      </c>
      <c r="K31" s="210">
        <v>1.2270000000000001</v>
      </c>
      <c r="L31" s="210">
        <v>1.2270000000000001</v>
      </c>
      <c r="M31" s="210">
        <v>1.2270000000000001</v>
      </c>
      <c r="N31" s="210">
        <v>1.2270000000000001</v>
      </c>
      <c r="O31" s="210">
        <v>1.2270000000000001</v>
      </c>
      <c r="P31" s="210">
        <v>1.2270000000000001</v>
      </c>
      <c r="Q31" s="188"/>
    </row>
    <row r="32" spans="1:17" ht="51" x14ac:dyDescent="0.2">
      <c r="A32" s="102" t="s">
        <v>17</v>
      </c>
      <c r="B32" s="14">
        <f>B26*B29*B28*0.15</f>
        <v>7990.4880000000003</v>
      </c>
      <c r="C32" s="14">
        <f>B26*C29*C28*0.15</f>
        <v>424.76399999999995</v>
      </c>
      <c r="D32" s="14">
        <f t="shared" ref="D32:F32" si="25">D26*D29*D28*0.15</f>
        <v>7679.6280000000006</v>
      </c>
      <c r="E32" s="14">
        <f>D26*E29*E28*0.15</f>
        <v>2331.3419999999996</v>
      </c>
      <c r="F32" s="14">
        <f t="shared" si="25"/>
        <v>0</v>
      </c>
      <c r="G32" s="14">
        <f>F26*G29*G28*0.15</f>
        <v>0</v>
      </c>
      <c r="H32" s="134">
        <f>SUM(B32:G32)</f>
        <v>18426.222000000002</v>
      </c>
      <c r="J32" s="102" t="s">
        <v>17</v>
      </c>
      <c r="K32" s="14">
        <f>K26*K29*K28*0.15</f>
        <v>15617.772000000001</v>
      </c>
      <c r="L32" s="14">
        <f>K26*L29*L28*0.15</f>
        <v>802.33199999999999</v>
      </c>
      <c r="M32" s="14">
        <f>M26*M29*M28*0.15</f>
        <v>15010.182000000003</v>
      </c>
      <c r="N32" s="14">
        <f>M26*N29*N28*0.15</f>
        <v>4403.6459999999988</v>
      </c>
      <c r="O32" s="14">
        <f>O26*O29*O28*0.15</f>
        <v>0</v>
      </c>
      <c r="P32" s="14">
        <f>O26*P29*P28*0.15</f>
        <v>0</v>
      </c>
      <c r="Q32" s="134">
        <f>SUM(K32:P32)</f>
        <v>35833.932000000001</v>
      </c>
    </row>
    <row r="33" spans="1:17" ht="38.25" x14ac:dyDescent="0.2">
      <c r="A33" s="102" t="s">
        <v>16</v>
      </c>
      <c r="B33" s="14">
        <f>(B32*(1-B30)*B31)/1000</f>
        <v>9.8043287760000002</v>
      </c>
      <c r="C33" s="14">
        <f>(C32*(1-C30)*C31)/1000</f>
        <v>0.52118542800000001</v>
      </c>
      <c r="D33" s="14">
        <f t="shared" ref="D33" si="26">(D32*(1-D30)*D31)/1000</f>
        <v>9.4229035560000014</v>
      </c>
      <c r="E33" s="14">
        <f t="shared" ref="E33" si="27">(E32*(1-E30)*E31)/1000</f>
        <v>2.8605566339999995</v>
      </c>
      <c r="F33" s="14">
        <f t="shared" ref="F33" si="28">(F32*(1-F30)*F31)/1000</f>
        <v>0</v>
      </c>
      <c r="G33" s="14">
        <f t="shared" ref="G33" si="29">(G32*(1-G30)*G31)/1000</f>
        <v>0</v>
      </c>
      <c r="H33" s="134">
        <f t="shared" ref="H33:H36" si="30">SUM(B33:G33)</f>
        <v>22.608974394000001</v>
      </c>
      <c r="J33" s="102" t="s">
        <v>16</v>
      </c>
      <c r="K33" s="14">
        <f>(K32*(1-K30)*K31)/1000</f>
        <v>19.163006244000005</v>
      </c>
      <c r="L33" s="14">
        <f>(L32*(1-L30)*L31)/1000</f>
        <v>0.98446136400000017</v>
      </c>
      <c r="M33" s="14">
        <f t="shared" ref="M33" si="31">(M32*(1-M30)*M31)/1000</f>
        <v>18.417493314000001</v>
      </c>
      <c r="N33" s="14">
        <f t="shared" ref="N33" si="32">(N32*(1-N30)*N31)/1000</f>
        <v>5.4032736419999994</v>
      </c>
      <c r="O33" s="14">
        <f t="shared" ref="O33" si="33">(O32*(1-O30)*O31)/1000</f>
        <v>0</v>
      </c>
      <c r="P33" s="14">
        <f t="shared" ref="P33" si="34">(P32*(1-P30)*P31)/1000</f>
        <v>0</v>
      </c>
      <c r="Q33" s="134">
        <f t="shared" ref="Q33:Q36" si="35">SUM(K33:P33)</f>
        <v>43.968234564000014</v>
      </c>
    </row>
    <row r="34" spans="1:17" ht="51" x14ac:dyDescent="0.2">
      <c r="A34" s="102" t="s">
        <v>18</v>
      </c>
      <c r="B34" s="14">
        <f>B26*B29*B28*0.032</f>
        <v>1704.6374400000002</v>
      </c>
      <c r="C34" s="14">
        <f>B26*C29*C28*0.032</f>
        <v>90.616319999999988</v>
      </c>
      <c r="D34" s="14">
        <f>D26*D29*D28*0.032</f>
        <v>1638.3206400000001</v>
      </c>
      <c r="E34" s="14">
        <f>D26*E29*E28*0.032</f>
        <v>497.35296</v>
      </c>
      <c r="F34" s="14">
        <f>F26*F29*F28*0.032</f>
        <v>0</v>
      </c>
      <c r="G34" s="14">
        <f>F26*G29*G28*0.032</f>
        <v>0</v>
      </c>
      <c r="H34" s="134">
        <f t="shared" si="30"/>
        <v>3930.9273600000006</v>
      </c>
      <c r="J34" s="102" t="s">
        <v>18</v>
      </c>
      <c r="K34" s="14">
        <f>K26*K29*K28*0.032</f>
        <v>3331.7913600000006</v>
      </c>
      <c r="L34" s="14">
        <f>K26*L29*L28*0.032</f>
        <v>171.16416000000001</v>
      </c>
      <c r="M34" s="14">
        <f>M26*M29*M28*0.032</f>
        <v>3202.1721600000005</v>
      </c>
      <c r="N34" s="14">
        <f>M26*N29*N28*0.032</f>
        <v>939.44447999999988</v>
      </c>
      <c r="O34" s="14">
        <f>O26*O29*O28*0.032</f>
        <v>0</v>
      </c>
      <c r="P34" s="14">
        <f>O26*P29*P28*0.032</f>
        <v>0</v>
      </c>
      <c r="Q34" s="134">
        <f t="shared" si="35"/>
        <v>7644.5721600000015</v>
      </c>
    </row>
    <row r="35" spans="1:17" ht="38.25" x14ac:dyDescent="0.2">
      <c r="A35" s="102" t="s">
        <v>19</v>
      </c>
      <c r="B35" s="14">
        <f>(B34*(1-B30)*B31)/1000</f>
        <v>2.0915901388800004</v>
      </c>
      <c r="C35" s="14">
        <f>(C34*(1-C30)*C31)/1000</f>
        <v>0.11118622464</v>
      </c>
      <c r="D35" s="14">
        <f t="shared" ref="D35" si="36">(D34*(1-D30)*D31)/1000</f>
        <v>2.0102194252800003</v>
      </c>
      <c r="E35" s="14">
        <f t="shared" ref="E35" si="37">(E34*(1-E30)*E31)/1000</f>
        <v>0.61025208192000002</v>
      </c>
      <c r="F35" s="14">
        <f t="shared" ref="F35" si="38">(F34*(1-F30)*F31)/1000</f>
        <v>0</v>
      </c>
      <c r="G35" s="14">
        <f t="shared" ref="G35" si="39">(G34*(1-G30)*G31)/1000</f>
        <v>0</v>
      </c>
      <c r="H35" s="134">
        <f t="shared" si="30"/>
        <v>4.8232478707200004</v>
      </c>
      <c r="J35" s="102" t="s">
        <v>19</v>
      </c>
      <c r="K35" s="14">
        <f>(K34*(1-K30)*K31)/1000</f>
        <v>4.0881079987200009</v>
      </c>
      <c r="L35" s="14">
        <f>(L34*(1-L30)*L31)/1000</f>
        <v>0.21001842432000004</v>
      </c>
      <c r="M35" s="14">
        <f t="shared" ref="M35" si="40">(M34*(1-M30)*M31)/1000</f>
        <v>3.9290652403200013</v>
      </c>
      <c r="N35" s="14">
        <f t="shared" ref="N35" si="41">(N34*(1-N30)*N31)/1000</f>
        <v>1.1526983769599999</v>
      </c>
      <c r="O35" s="14">
        <f t="shared" ref="O35" si="42">(O34*(1-O30)*O31)/1000</f>
        <v>0</v>
      </c>
      <c r="P35" s="14">
        <f t="shared" ref="P35" si="43">(P34*(1-P30)*P31)/1000</f>
        <v>0</v>
      </c>
      <c r="Q35" s="134">
        <f t="shared" si="35"/>
        <v>9.379890040320003</v>
      </c>
    </row>
    <row r="36" spans="1:17" ht="39" thickBot="1" x14ac:dyDescent="0.25">
      <c r="A36" s="104" t="s">
        <v>15</v>
      </c>
      <c r="B36" s="58">
        <f>B33-B35</f>
        <v>7.7127386371199993</v>
      </c>
      <c r="C36" s="58">
        <f>C33-C35</f>
        <v>0.40999920336000001</v>
      </c>
      <c r="D36" s="58">
        <f t="shared" ref="D36" si="44">D33-D35</f>
        <v>7.4126841307200007</v>
      </c>
      <c r="E36" s="58">
        <f t="shared" ref="E36" si="45">E33-E35</f>
        <v>2.2503045520799994</v>
      </c>
      <c r="F36" s="58">
        <f t="shared" ref="F36" si="46">F33-F35</f>
        <v>0</v>
      </c>
      <c r="G36" s="58">
        <f t="shared" ref="G36" si="47">G33-G35</f>
        <v>0</v>
      </c>
      <c r="H36" s="135">
        <f t="shared" si="30"/>
        <v>17.785726523279997</v>
      </c>
      <c r="J36" s="104" t="s">
        <v>15</v>
      </c>
      <c r="K36" s="58">
        <f>K33-K35</f>
        <v>15.074898245280004</v>
      </c>
      <c r="L36" s="58">
        <f>L33-L35</f>
        <v>0.77444293968000011</v>
      </c>
      <c r="M36" s="58">
        <f t="shared" ref="M36" si="48">M33-M35</f>
        <v>14.48842807368</v>
      </c>
      <c r="N36" s="58">
        <f t="shared" ref="N36" si="49">N33-N35</f>
        <v>4.2505752650399993</v>
      </c>
      <c r="O36" s="58">
        <f t="shared" ref="O36" si="50">O33-O35</f>
        <v>0</v>
      </c>
      <c r="P36" s="58">
        <f t="shared" ref="P36" si="51">P33-P35</f>
        <v>0</v>
      </c>
      <c r="Q36" s="135">
        <f t="shared" si="35"/>
        <v>34.58834452368</v>
      </c>
    </row>
    <row r="40" spans="1:17" x14ac:dyDescent="0.2">
      <c r="B40" s="11"/>
    </row>
    <row r="41" spans="1:17" ht="6.75" customHeight="1" x14ac:dyDescent="0.2">
      <c r="B41" s="11"/>
    </row>
    <row r="42" spans="1:17" ht="24.75" customHeight="1" x14ac:dyDescent="0.2">
      <c r="A42" s="180" t="s">
        <v>66</v>
      </c>
      <c r="B42" s="181"/>
      <c r="C42" s="182"/>
    </row>
    <row r="43" spans="1:17" x14ac:dyDescent="0.2">
      <c r="A43" s="140"/>
      <c r="B43" s="140" t="s">
        <v>49</v>
      </c>
      <c r="C43" s="140" t="s">
        <v>50</v>
      </c>
    </row>
    <row r="44" spans="1:17" x14ac:dyDescent="0.2">
      <c r="A44" s="140"/>
      <c r="B44" s="140">
        <f>H22+Q22</f>
        <v>843.43617789600012</v>
      </c>
      <c r="C44" s="140">
        <f>H36+Q36</f>
        <v>52.374071046959997</v>
      </c>
    </row>
    <row r="45" spans="1:17" x14ac:dyDescent="0.2">
      <c r="A45" s="140"/>
      <c r="B45" s="140">
        <f>Schools!J16+Schools!K16+Kindergartens!J16+Kindergartens!K16+Medicine!J16+Medicine!K16</f>
        <v>843.43617789600012</v>
      </c>
      <c r="C45" s="140">
        <f>Schools!J33+Schools!K33+Kindergartens!J33+Kindergartens!K33</f>
        <v>52.374071046960005</v>
      </c>
    </row>
    <row r="53" spans="8:11" x14ac:dyDescent="0.2">
      <c r="H53" s="11"/>
      <c r="I53" s="11"/>
      <c r="J53" s="11"/>
      <c r="K53" s="11"/>
    </row>
    <row r="54" spans="8:11" x14ac:dyDescent="0.2">
      <c r="H54" s="11"/>
      <c r="I54" s="11"/>
      <c r="J54" s="11"/>
      <c r="K54" s="11"/>
    </row>
    <row r="55" spans="8:11" x14ac:dyDescent="0.2">
      <c r="H55" s="11"/>
      <c r="I55" s="11"/>
      <c r="J55" s="11"/>
      <c r="K55" s="11"/>
    </row>
  </sheetData>
  <mergeCells count="35">
    <mergeCell ref="A1:E1"/>
    <mergeCell ref="J10:M10"/>
    <mergeCell ref="A10:C10"/>
    <mergeCell ref="A24:C24"/>
    <mergeCell ref="J24:L24"/>
    <mergeCell ref="M11:N11"/>
    <mergeCell ref="B12:C12"/>
    <mergeCell ref="D12:E12"/>
    <mergeCell ref="F12:G12"/>
    <mergeCell ref="H11:H17"/>
    <mergeCell ref="B11:C11"/>
    <mergeCell ref="D11:E11"/>
    <mergeCell ref="F11:G11"/>
    <mergeCell ref="A42:C42"/>
    <mergeCell ref="A8:E8"/>
    <mergeCell ref="M25:N25"/>
    <mergeCell ref="O25:P25"/>
    <mergeCell ref="Q25:Q31"/>
    <mergeCell ref="B26:C26"/>
    <mergeCell ref="D26:E26"/>
    <mergeCell ref="F26:G26"/>
    <mergeCell ref="K26:L26"/>
    <mergeCell ref="M26:N26"/>
    <mergeCell ref="O26:P26"/>
    <mergeCell ref="B25:C25"/>
    <mergeCell ref="D25:E25"/>
    <mergeCell ref="F25:G25"/>
    <mergeCell ref="H25:H31"/>
    <mergeCell ref="K25:L25"/>
    <mergeCell ref="O11:P11"/>
    <mergeCell ref="Q11:Q17"/>
    <mergeCell ref="K12:L12"/>
    <mergeCell ref="M12:N12"/>
    <mergeCell ref="O12:P12"/>
    <mergeCell ref="K11:L1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2" sqref="B2"/>
    </sheetView>
  </sheetViews>
  <sheetFormatPr defaultRowHeight="12.75" x14ac:dyDescent="0.2"/>
  <cols>
    <col min="1" max="1" width="45" customWidth="1"/>
  </cols>
  <sheetData>
    <row r="1" spans="1:2" ht="21" customHeight="1" thickBot="1" x14ac:dyDescent="0.25">
      <c r="A1" s="78" t="s">
        <v>41</v>
      </c>
      <c r="B1" s="78">
        <v>60</v>
      </c>
    </row>
    <row r="2" spans="1:2" ht="26.25" customHeight="1" thickBot="1" x14ac:dyDescent="0.25">
      <c r="A2" s="106" t="s">
        <v>42</v>
      </c>
      <c r="B2" s="107">
        <f>(Total!P6-Total!P8)/1000000</f>
        <v>3.3169368147899845</v>
      </c>
    </row>
    <row r="3" spans="1:2" ht="24" customHeight="1" thickBot="1" x14ac:dyDescent="0.25">
      <c r="A3" s="108" t="s">
        <v>43</v>
      </c>
      <c r="B3" s="109">
        <f>B2/19*12</f>
        <v>2.094907461972622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Lamps</vt:lpstr>
      <vt:lpstr>Schools</vt:lpstr>
      <vt:lpstr>Kindergartens</vt:lpstr>
      <vt:lpstr>Medicine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Zadnipriana</dc:creator>
  <cp:lastModifiedBy>Anna</cp:lastModifiedBy>
  <cp:lastPrinted>2012-10-10T06:52:40Z</cp:lastPrinted>
  <dcterms:created xsi:type="dcterms:W3CDTF">2010-03-31T09:11:07Z</dcterms:created>
  <dcterms:modified xsi:type="dcterms:W3CDTF">2012-12-19T14:16:23Z</dcterms:modified>
</cp:coreProperties>
</file>