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55" yWindow="65521" windowWidth="12600" windowHeight="11760" tabRatio="717" activeTab="0"/>
  </bookViews>
  <sheets>
    <sheet name="SG-ERU4 ER table V2" sheetId="1" r:id="rId1"/>
  </sheets>
  <definedNames>
    <definedName name="OLE_LINK10" localSheetId="0">'SG-ERU4 ER table V2'!$AE$3</definedName>
    <definedName name="OLE_LINK11" localSheetId="0">'SG-ERU4 ER table V2'!$AE$4</definedName>
    <definedName name="OLE_LINK12" localSheetId="0">'SG-ERU4 ER table V2'!$AI$4</definedName>
    <definedName name="OLE_LINK3" localSheetId="0">'SG-ERU4 ER table V2'!$T$4</definedName>
    <definedName name="OLE_LINK4" localSheetId="0">'SG-ERU4 ER table V2'!$Z$3</definedName>
    <definedName name="OLE_LINK5" localSheetId="0">'SG-ERU4 ER table V2'!$Z$4</definedName>
    <definedName name="OLE_LINK7" localSheetId="0">'SG-ERU4 ER table V2'!$AD$3</definedName>
    <definedName name="OLE_LINK8" localSheetId="0">'SG-ERU4 ER table V2'!$AD$4</definedName>
    <definedName name="_xlnm.Print_Area" localSheetId="0">'SG-ERU4 ER table V2'!$A$1:$AV$25</definedName>
  </definedNames>
  <calcPr fullCalcOnLoad="1"/>
</workbook>
</file>

<file path=xl/comments1.xml><?xml version="1.0" encoding="utf-8"?>
<comments xmlns="http://schemas.openxmlformats.org/spreadsheetml/2006/main">
  <authors>
    <author>Adam Hadulla</author>
    <author>A-TEC</author>
  </authors>
  <commentList>
    <comment ref="U6" authorId="0">
      <text>
        <r>
          <rPr>
            <b/>
            <sz val="8"/>
            <rFont val="Tahoma"/>
            <family val="2"/>
          </rPr>
          <t>Adam Hadulla:</t>
        </r>
        <r>
          <rPr>
            <sz val="8"/>
            <rFont val="Tahoma"/>
            <family val="2"/>
          </rPr>
          <t xml:space="preserve">
The methane amount destroyed by flaring has been calculated using the complete monitored data (15 min. intervall  storage).
The data are calculated using three different combustion efficiencies, depending on the flame temperature:
0% below 500°C
90% 500°C to 1000°C
99.5% above 1000°C
This calculation can't be done with monthly sums.
See xls-file (data sources) for details</t>
        </r>
      </text>
    </comment>
    <comment ref="Z6" authorId="0">
      <text>
        <r>
          <rPr>
            <b/>
            <sz val="8"/>
            <rFont val="Tahoma"/>
            <family val="2"/>
          </rPr>
          <t>Adam Hadulla:</t>
        </r>
        <r>
          <rPr>
            <sz val="8"/>
            <rFont val="Tahoma"/>
            <family val="2"/>
          </rPr>
          <t xml:space="preserve">
not required because MM</t>
        </r>
        <r>
          <rPr>
            <sz val="6"/>
            <rFont val="Tahoma"/>
            <family val="2"/>
          </rPr>
          <t>ELEC</t>
        </r>
        <r>
          <rPr>
            <sz val="8"/>
            <rFont val="Tahoma"/>
            <family val="2"/>
          </rPr>
          <t>=0 for the whole monitoring period</t>
        </r>
      </text>
    </comment>
    <comment ref="AC6" authorId="0">
      <text>
        <r>
          <rPr>
            <b/>
            <sz val="8"/>
            <rFont val="Tahoma"/>
            <family val="2"/>
          </rPr>
          <t>Adam Hadulla:</t>
        </r>
        <r>
          <rPr>
            <sz val="8"/>
            <rFont val="Tahoma"/>
            <family val="2"/>
          </rPr>
          <t xml:space="preserve">
ex-ante value
constant</t>
        </r>
      </text>
    </comment>
    <comment ref="AD6" authorId="0">
      <text>
        <r>
          <rPr>
            <b/>
            <sz val="8"/>
            <rFont val="Tahoma"/>
            <family val="2"/>
          </rPr>
          <t>Adam Hadulla:</t>
        </r>
        <r>
          <rPr>
            <sz val="8"/>
            <rFont val="Tahoma"/>
            <family val="2"/>
          </rPr>
          <t xml:space="preserve">
ex-ante value
constant</t>
        </r>
      </text>
    </comment>
    <comment ref="AI6" authorId="0">
      <text>
        <r>
          <rPr>
            <b/>
            <sz val="8"/>
            <rFont val="Tahoma"/>
            <family val="2"/>
          </rPr>
          <t>Adam Hadulla:</t>
        </r>
        <r>
          <rPr>
            <sz val="8"/>
            <rFont val="Tahoma"/>
            <family val="2"/>
          </rPr>
          <t xml:space="preserve">
ex-ante value
constant</t>
        </r>
      </text>
    </comment>
    <comment ref="AQ6" authorId="0">
      <text>
        <r>
          <rPr>
            <b/>
            <sz val="8"/>
            <rFont val="Tahoma"/>
            <family val="2"/>
          </rPr>
          <t>Adam Hadulla:</t>
        </r>
        <r>
          <rPr>
            <sz val="8"/>
            <rFont val="Tahoma"/>
            <family val="2"/>
          </rPr>
          <t xml:space="preserve">
ex-ante value
constant</t>
        </r>
      </text>
    </comment>
    <comment ref="AX6" authorId="0">
      <text>
        <r>
          <rPr>
            <b/>
            <sz val="8"/>
            <rFont val="Tahoma"/>
            <family val="2"/>
          </rPr>
          <t>Adam Hadulla:</t>
        </r>
        <r>
          <rPr>
            <sz val="8"/>
            <rFont val="Tahoma"/>
            <family val="2"/>
          </rPr>
          <t xml:space="preserve">
25,99 t C/TJ -  value for “Other Bituminous Coal” (National Inventory Report of Ukraine)
1 TJ = 277.778 MWh
44.009/12.011 - Conversion factor from C to CO2
0,962 - carbon oxidation factor (NIR)</t>
        </r>
      </text>
    </comment>
    <comment ref="AR6" authorId="0">
      <text>
        <r>
          <rPr>
            <b/>
            <sz val="8"/>
            <rFont val="Tahoma"/>
            <family val="2"/>
          </rPr>
          <t>Adam Hadulla:</t>
        </r>
        <r>
          <rPr>
            <sz val="8"/>
            <rFont val="Tahoma"/>
            <family val="2"/>
          </rPr>
          <t xml:space="preserve">
ex-ante value
constant</t>
        </r>
      </text>
    </comment>
    <comment ref="R6" authorId="0">
      <text>
        <r>
          <rPr>
            <b/>
            <sz val="10"/>
            <rFont val="Tahoma"/>
            <family val="2"/>
          </rPr>
          <t>Adam Hadulla:</t>
        </r>
        <r>
          <rPr>
            <sz val="10"/>
            <rFont val="Tahoma"/>
            <family val="2"/>
          </rPr>
          <t xml:space="preserve">
Formula modified, uncombusted methane from flaring 
= MM</t>
        </r>
        <r>
          <rPr>
            <sz val="7"/>
            <rFont val="Tahoma"/>
            <family val="2"/>
          </rPr>
          <t>FL</t>
        </r>
        <r>
          <rPr>
            <sz val="10"/>
            <rFont val="Tahoma"/>
            <family val="2"/>
          </rPr>
          <t>-MD</t>
        </r>
        <r>
          <rPr>
            <sz val="7"/>
            <rFont val="Tahoma"/>
            <family val="2"/>
          </rPr>
          <t>FL</t>
        </r>
      </text>
    </comment>
    <comment ref="W4" authorId="1">
      <text>
        <r>
          <rPr>
            <b/>
            <sz val="8"/>
            <rFont val="Tahoma"/>
            <family val="2"/>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 ref="AV6" authorId="1">
      <text>
        <r>
          <rPr>
            <b/>
            <sz val="8"/>
            <rFont val="Tahoma"/>
            <family val="2"/>
          </rPr>
          <t xml:space="preserve">Adam Hadulla:
</t>
        </r>
        <r>
          <rPr>
            <sz val="8"/>
            <rFont val="Tahoma"/>
            <family val="2"/>
          </rPr>
          <t>The heat has not been measured but calculated using the utilised methane amount, the heating value of methane 9.965 kWh/m³ and the boiler efficiency</t>
        </r>
      </text>
    </comment>
    <comment ref="AY6" authorId="0">
      <text>
        <r>
          <rPr>
            <b/>
            <sz val="8"/>
            <rFont val="Tahoma"/>
            <family val="2"/>
          </rPr>
          <t>Adam Hadulla:</t>
        </r>
        <r>
          <rPr>
            <sz val="8"/>
            <rFont val="Tahoma"/>
            <family val="2"/>
          </rPr>
          <t xml:space="preserve">
ex-ante value 
constant
manufacturer date
boiler pass</t>
        </r>
      </text>
    </comment>
    <comment ref="S6" authorId="1">
      <text>
        <r>
          <rPr>
            <b/>
            <sz val="8"/>
            <rFont val="Tahoma"/>
            <family val="2"/>
          </rPr>
          <t>A-TEC:</t>
        </r>
        <r>
          <rPr>
            <sz val="8"/>
            <rFont val="Tahoma"/>
            <family val="2"/>
          </rPr>
          <t xml:space="preserve">
The own consumption of the cogeneration unit has been set to 3.5%, see PDD, Annex 2, pg. 61</t>
        </r>
      </text>
    </comment>
    <comment ref="AW6" authorId="0">
      <text>
        <r>
          <rPr>
            <b/>
            <sz val="8"/>
            <rFont val="Tahoma"/>
            <family val="2"/>
          </rPr>
          <t>Adam Hadulla:</t>
        </r>
        <r>
          <rPr>
            <sz val="8"/>
            <rFont val="Tahoma"/>
            <family val="2"/>
          </rPr>
          <t xml:space="preserve">
NEIA
2011 := 1.063</t>
        </r>
      </text>
    </comment>
    <comment ref="T6" authorId="0">
      <text>
        <r>
          <rPr>
            <b/>
            <sz val="8"/>
            <rFont val="Tahoma"/>
            <family val="2"/>
          </rPr>
          <t>Adam Hadulla:</t>
        </r>
        <r>
          <rPr>
            <sz val="8"/>
            <rFont val="Tahoma"/>
            <family val="2"/>
          </rPr>
          <t xml:space="preserve">
NEIA
2011 := 1.063</t>
        </r>
      </text>
    </comment>
  </commentList>
</comments>
</file>

<file path=xl/sharedStrings.xml><?xml version="1.0" encoding="utf-8"?>
<sst xmlns="http://schemas.openxmlformats.org/spreadsheetml/2006/main" count="197" uniqueCount="143">
  <si>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</si>
  <si>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</si>
  <si>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</si>
  <si>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</si>
  <si>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</si>
  <si>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</si>
  <si>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</si>
  <si>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</si>
  <si>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</si>
  <si>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</si>
  <si>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</si>
  <si>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</si>
  <si>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</si>
  <si>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</si>
  <si>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</si>
  <si>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</si>
  <si>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</si>
  <si>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</si>
  <si>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</si>
  <si>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</si>
  <si>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</si>
  <si>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</si>
  <si>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</si>
  <si>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</si>
  <si>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</si>
  <si>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</si>
  <si>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</si>
  <si>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</si>
  <si>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</si>
  <si>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</si>
  <si>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Heat generation by project</t>
  </si>
  <si>
    <t>CO2 emission factor of the grid</t>
  </si>
  <si>
    <t>CO2 emission factor of fuel used for captive power or heat</t>
  </si>
  <si>
    <t>Energy efficiency of heat plant</t>
  </si>
  <si>
    <t>P1</t>
  </si>
  <si>
    <t>P11</t>
  </si>
  <si>
    <t>P12</t>
  </si>
  <si>
    <t>P13</t>
  </si>
  <si>
    <t>P14</t>
  </si>
  <si>
    <t>P15</t>
  </si>
  <si>
    <t>P16</t>
  </si>
  <si>
    <t>Project emissions from energy use to capture and use methane</t>
  </si>
  <si>
    <t>Additional electricity consumption by project</t>
  </si>
  <si>
    <t>Methane destroyed by flare</t>
  </si>
  <si>
    <t>Methane sent to flare</t>
  </si>
  <si>
    <t>Methane destroyed by power generation</t>
  </si>
  <si>
    <t>Methane sent to power plant</t>
  </si>
  <si>
    <t>Efficiency of methane destruction / oxidation in power plant</t>
  </si>
  <si>
    <t>Methane destroyed by heat generation</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</si>
  <si>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</si>
  <si>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</si>
  <si>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</si>
  <si>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</si>
  <si>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</si>
  <si>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t>t CO2eq</t>
  </si>
  <si>
    <t>MWh</t>
  </si>
  <si>
    <t>t CH4</t>
  </si>
  <si>
    <t>-</t>
  </si>
  <si>
    <t>t CO2 / MWh</t>
  </si>
  <si>
    <t>t CO2eq / 
t CH4</t>
  </si>
  <si>
    <t>ER</t>
  </si>
  <si>
    <t>Emission reductions</t>
  </si>
  <si>
    <t>Total Monitoring Period</t>
  </si>
  <si>
    <t>colour codes</t>
  </si>
  <si>
    <t>green</t>
  </si>
  <si>
    <t>input data</t>
  </si>
  <si>
    <t>white</t>
  </si>
  <si>
    <t>calculated data</t>
  </si>
  <si>
    <t xml:space="preserve">Project emissions </t>
  </si>
  <si>
    <t xml:space="preserve">Baseline emissions </t>
  </si>
  <si>
    <t>CMM captured in the project activity</t>
  </si>
  <si>
    <t>HEAT</t>
  </si>
  <si>
    <t>GEN</t>
  </si>
  <si>
    <t>BE</t>
  </si>
  <si>
    <t>PE</t>
  </si>
  <si>
    <t>data sources:</t>
  </si>
  <si>
    <t>Values put into MR</t>
  </si>
  <si>
    <t>blue</t>
  </si>
  <si>
    <t>total methane amount utilised (sent to)</t>
  </si>
  <si>
    <t>methane amount sent to
boiler</t>
  </si>
  <si>
    <t>m³ CH4</t>
  </si>
  <si>
    <t>methane amount destroyed by flare</t>
  </si>
  <si>
    <t>methane amount sent to flare</t>
  </si>
  <si>
    <t xml:space="preserve">Flare combustion efficiency, determined by the flame temperature and operation hours </t>
  </si>
  <si>
    <t>Baseline emissions from release of methane into the atmosphere that is avoided by the project activity (flare)</t>
  </si>
  <si>
    <t>Baseline emissions from the production of power, heat or supply to gas grid replaced by the project activity (heat)</t>
  </si>
  <si>
    <t>Project emissions from methane destroyed and uncombusted methane (flare)</t>
  </si>
  <si>
    <t>Baseline emissions from the production of power, heat or supply to gas grid replaced by the project activity (power)</t>
  </si>
  <si>
    <t>Project emissions from methane destroyed (Total)</t>
  </si>
  <si>
    <t>Project emissions from uncombusted methane (Total)</t>
  </si>
  <si>
    <r>
      <t>Carbon emission factor of CONS</t>
    </r>
    <r>
      <rPr>
        <sz val="8"/>
        <rFont val="Arial"/>
        <family val="2"/>
      </rPr>
      <t>ELEC,PJ</t>
    </r>
  </si>
  <si>
    <r>
      <t>t CO</t>
    </r>
    <r>
      <rPr>
        <sz val="8"/>
        <rFont val="Arial"/>
        <family val="2"/>
      </rPr>
      <t>2eq</t>
    </r>
  </si>
  <si>
    <r>
      <t>t CH</t>
    </r>
    <r>
      <rPr>
        <sz val="8"/>
        <rFont val="Arial"/>
        <family val="2"/>
      </rPr>
      <t>4</t>
    </r>
  </si>
  <si>
    <r>
      <t>t CH</t>
    </r>
    <r>
      <rPr>
        <sz val="8"/>
        <rFont val="Arial"/>
        <family val="2"/>
      </rPr>
      <t>4</t>
    </r>
  </si>
  <si>
    <r>
      <t>t CO</t>
    </r>
    <r>
      <rPr>
        <sz val="8"/>
        <rFont val="Arial"/>
        <family val="2"/>
      </rPr>
      <t>2eq</t>
    </r>
    <r>
      <rPr>
        <sz val="10"/>
        <rFont val="Arial"/>
        <family val="2"/>
      </rPr>
      <t xml:space="preserve"> / 
t CH</t>
    </r>
    <r>
      <rPr>
        <sz val="8"/>
        <rFont val="Arial"/>
        <family val="2"/>
      </rPr>
      <t>4</t>
    </r>
  </si>
  <si>
    <r>
      <t>t CO</t>
    </r>
    <r>
      <rPr>
        <sz val="8"/>
        <rFont val="Arial"/>
        <family val="2"/>
      </rPr>
      <t>2eq</t>
    </r>
    <r>
      <rPr>
        <sz val="10"/>
        <rFont val="Arial"/>
        <family val="2"/>
      </rPr>
      <t xml:space="preserve"> / 
t NMHC</t>
    </r>
  </si>
  <si>
    <r>
      <t>PE</t>
    </r>
    <r>
      <rPr>
        <vertAlign val="subscript"/>
        <sz val="11"/>
        <rFont val="Times New Roman"/>
        <family val="1"/>
      </rPr>
      <t>ME</t>
    </r>
  </si>
  <si>
    <r>
      <t>PE</t>
    </r>
    <r>
      <rPr>
        <vertAlign val="subscript"/>
        <sz val="11"/>
        <rFont val="Times New Roman"/>
        <family val="1"/>
      </rPr>
      <t>MD</t>
    </r>
  </si>
  <si>
    <r>
      <t>PE</t>
    </r>
    <r>
      <rPr>
        <vertAlign val="subscript"/>
        <sz val="11"/>
        <rFont val="Times New Roman"/>
        <family val="1"/>
      </rPr>
      <t>UM</t>
    </r>
  </si>
  <si>
    <r>
      <t>CONS</t>
    </r>
    <r>
      <rPr>
        <vertAlign val="subscript"/>
        <sz val="11"/>
        <rFont val="Times New Roman"/>
        <family val="1"/>
      </rPr>
      <t>ELEC,PJ</t>
    </r>
  </si>
  <si>
    <r>
      <t>CEF</t>
    </r>
    <r>
      <rPr>
        <vertAlign val="subscript"/>
        <sz val="11"/>
        <color indexed="8"/>
        <rFont val="Times New Roman"/>
        <family val="1"/>
      </rPr>
      <t>E</t>
    </r>
    <r>
      <rPr>
        <vertAlign val="subscript"/>
        <sz val="11"/>
        <rFont val="Times New Roman"/>
        <family val="1"/>
      </rPr>
      <t>LEC,PJ</t>
    </r>
  </si>
  <si>
    <r>
      <t>MD</t>
    </r>
    <r>
      <rPr>
        <vertAlign val="subscript"/>
        <sz val="11"/>
        <rFont val="Times New Roman"/>
        <family val="1"/>
      </rPr>
      <t>FL</t>
    </r>
  </si>
  <si>
    <r>
      <t>MM</t>
    </r>
    <r>
      <rPr>
        <vertAlign val="subscript"/>
        <sz val="11"/>
        <rFont val="Times New Roman"/>
        <family val="1"/>
      </rPr>
      <t>FL</t>
    </r>
  </si>
  <si>
    <r>
      <t>Eff</t>
    </r>
    <r>
      <rPr>
        <vertAlign val="subscript"/>
        <sz val="11"/>
        <rFont val="Times New Roman"/>
        <family val="1"/>
      </rPr>
      <t>FL</t>
    </r>
  </si>
  <si>
    <r>
      <t>MD</t>
    </r>
    <r>
      <rPr>
        <vertAlign val="subscript"/>
        <sz val="11"/>
        <rFont val="Times New Roman"/>
        <family val="1"/>
      </rPr>
      <t>ELEC</t>
    </r>
  </si>
  <si>
    <r>
      <t>MM</t>
    </r>
    <r>
      <rPr>
        <vertAlign val="subscript"/>
        <sz val="11"/>
        <rFont val="Times New Roman"/>
        <family val="1"/>
      </rPr>
      <t>ELEC</t>
    </r>
  </si>
  <si>
    <r>
      <t>Eff</t>
    </r>
    <r>
      <rPr>
        <vertAlign val="subscript"/>
        <sz val="11"/>
        <rFont val="Times New Roman"/>
        <family val="1"/>
      </rPr>
      <t>ELEC</t>
    </r>
  </si>
  <si>
    <r>
      <t>MD</t>
    </r>
    <r>
      <rPr>
        <vertAlign val="subscript"/>
        <sz val="11"/>
        <rFont val="Times New Roman"/>
        <family val="1"/>
      </rPr>
      <t>HEAT</t>
    </r>
  </si>
  <si>
    <r>
      <t>MM</t>
    </r>
    <r>
      <rPr>
        <vertAlign val="subscript"/>
        <sz val="11"/>
        <rFont val="Times New Roman"/>
        <family val="1"/>
      </rPr>
      <t>HEAT</t>
    </r>
  </si>
  <si>
    <r>
      <t>Eff</t>
    </r>
    <r>
      <rPr>
        <vertAlign val="subscript"/>
        <sz val="11"/>
        <rFont val="Times New Roman"/>
        <family val="1"/>
      </rPr>
      <t>HEAT</t>
    </r>
  </si>
  <si>
    <r>
      <t>CEF</t>
    </r>
    <r>
      <rPr>
        <vertAlign val="subscript"/>
        <sz val="11"/>
        <rFont val="Times New Roman"/>
        <family val="1"/>
      </rPr>
      <t>CH4</t>
    </r>
  </si>
  <si>
    <r>
      <t>CEF</t>
    </r>
    <r>
      <rPr>
        <vertAlign val="subscript"/>
        <sz val="11"/>
        <rFont val="Times New Roman"/>
        <family val="1"/>
      </rPr>
      <t>NMHC</t>
    </r>
  </si>
  <si>
    <r>
      <t>PC</t>
    </r>
    <r>
      <rPr>
        <vertAlign val="subscript"/>
        <sz val="10"/>
        <rFont val="Times New Roman"/>
        <family val="1"/>
      </rPr>
      <t>CH4</t>
    </r>
  </si>
  <si>
    <r>
      <t>PC</t>
    </r>
    <r>
      <rPr>
        <vertAlign val="subscript"/>
        <sz val="10"/>
        <rFont val="Times New Roman"/>
        <family val="1"/>
      </rPr>
      <t>NMHC</t>
    </r>
  </si>
  <si>
    <r>
      <t>GWP</t>
    </r>
    <r>
      <rPr>
        <vertAlign val="subscript"/>
        <sz val="11"/>
        <rFont val="Times New Roman"/>
        <family val="1"/>
      </rPr>
      <t>CH4</t>
    </r>
  </si>
  <si>
    <r>
      <t>BE</t>
    </r>
    <r>
      <rPr>
        <vertAlign val="subscript"/>
        <sz val="11"/>
        <rFont val="Times New Roman"/>
        <family val="1"/>
      </rPr>
      <t>MR</t>
    </r>
  </si>
  <si>
    <r>
      <t>BE</t>
    </r>
    <r>
      <rPr>
        <vertAlign val="subscript"/>
        <sz val="11"/>
        <rFont val="Times New Roman"/>
        <family val="1"/>
      </rPr>
      <t>Use</t>
    </r>
  </si>
  <si>
    <r>
      <t>CMM</t>
    </r>
    <r>
      <rPr>
        <vertAlign val="subscript"/>
        <sz val="11"/>
        <color indexed="8"/>
        <rFont val="Times New Roman"/>
        <family val="1"/>
      </rPr>
      <t>PJ</t>
    </r>
  </si>
  <si>
    <r>
      <t>EF</t>
    </r>
    <r>
      <rPr>
        <vertAlign val="subscript"/>
        <sz val="11"/>
        <rFont val="Times New Roman"/>
        <family val="1"/>
      </rPr>
      <t>elec</t>
    </r>
  </si>
  <si>
    <r>
      <t>EF</t>
    </r>
    <r>
      <rPr>
        <vertAlign val="subscript"/>
        <sz val="11"/>
        <rFont val="Times New Roman"/>
        <family val="1"/>
      </rPr>
      <t>CO2,Coal</t>
    </r>
  </si>
  <si>
    <r>
      <t>Eff</t>
    </r>
    <r>
      <rPr>
        <vertAlign val="subscript"/>
        <sz val="11"/>
        <color indexed="8"/>
        <rFont val="Times New Roman"/>
        <family val="1"/>
      </rPr>
      <t>hea</t>
    </r>
    <r>
      <rPr>
        <vertAlign val="subscript"/>
        <sz val="10"/>
        <rFont val="Arial"/>
        <family val="2"/>
      </rPr>
      <t>t</t>
    </r>
  </si>
  <si>
    <t>P3/4</t>
  </si>
  <si>
    <t>Heat generation by boiler</t>
  </si>
  <si>
    <t>Heat generation by ventilation air heater</t>
  </si>
  <si>
    <t>Energy efficiency of VAH</t>
  </si>
  <si>
    <r>
      <t>Eff</t>
    </r>
    <r>
      <rPr>
        <vertAlign val="subscript"/>
        <sz val="11"/>
        <color indexed="8"/>
        <rFont val="Times New Roman"/>
        <family val="1"/>
      </rPr>
      <t>hea</t>
    </r>
    <r>
      <rPr>
        <vertAlign val="subscript"/>
        <sz val="10"/>
        <rFont val="Times New Roman"/>
        <family val="1"/>
      </rPr>
      <t>t,VAH</t>
    </r>
  </si>
  <si>
    <t>methane amount sent to
ventilation air heater</t>
  </si>
  <si>
    <t>methane amount sent to power plant</t>
  </si>
  <si>
    <t>methane amount sent to emergency generator</t>
  </si>
  <si>
    <t>Methane sent to heat plant</t>
  </si>
  <si>
    <t>Baseline emissions from release of methane into the atmosphere that is avoided by the project activity (heat plant)</t>
  </si>
  <si>
    <t>Baseline emissions from release of methane into the atmosphere that is avoided by the project activity (power plant)</t>
  </si>
  <si>
    <t>Project emissions from methane destroyed and uncombusted methane (heat plant)</t>
  </si>
  <si>
    <t>Project emissions from methane destroyed and uncombusted methane (power plant)</t>
  </si>
  <si>
    <t>yellow</t>
  </si>
  <si>
    <t>data no used, project parts not active yet</t>
  </si>
  <si>
    <t>Electricity generation by project (NZR Counter)</t>
  </si>
  <si>
    <t>Total 2012</t>
  </si>
  <si>
    <t>Emission Reductions - SG from 2012-05-01 to 2012-12-31</t>
  </si>
  <si>
    <t>methane concen-tration (flare)</t>
  </si>
  <si>
    <t>SG-F1_Measuring_Data_2012-05-01 to 2012-12-31_V2.xls</t>
  </si>
  <si>
    <t>SG-B1+VAH_Measuring_Data_2012-05-01 to 2012-12-31_V2.xls</t>
  </si>
  <si>
    <t>SG-M1_Measuring_Data_2012-05-01 to 2012-12-31_V2.xls</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</si>
</sst>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in&quot;"/>
    <numFmt numFmtId="181" formatCode="&quot;Wahr&quot;;&quot;Wahr&quot;;&quot;Falsch&quot;"/>
    <numFmt numFmtId="182" formatCode="&quot;Ein&quot;;&quot;Ein&quot;;&quot;Aus&quot;"/>
    <numFmt numFmtId="183" formatCode="[$€-2]\ #,##0.00_);[Red]\([$€-2]\ #,##0.00\)"/>
    <numFmt numFmtId="184" formatCode="mmm\-yyyy"/>
    <numFmt numFmtId="185" formatCode="[$-809]dd\ mmmm\ yyyy"/>
    <numFmt numFmtId="186" formatCode="d\.m\.yy\ h:mm;@"/>
    <numFmt numFmtId="187" formatCode="0.00000"/>
    <numFmt numFmtId="188" formatCode="0.0000"/>
    <numFmt numFmtId="189" formatCode="0.000"/>
    <numFmt numFmtId="190" formatCode="0.0"/>
    <numFmt numFmtId="191" formatCode="d/m/yy\ h:mm;@"/>
    <numFmt numFmtId="192" formatCode="yyyy\-mm\-dd;@"/>
    <numFmt numFmtId="193" formatCode="0.0%"/>
    <numFmt numFmtId="194" formatCode="0.000%"/>
    <numFmt numFmtId="195" formatCode="0.0000000"/>
    <numFmt numFmtId="196" formatCode="0.000000"/>
    <numFmt numFmtId="197" formatCode="mmmm\-yyyy"/>
    <numFmt numFmtId="198" formatCode="#,##0.0"/>
    <numFmt numFmtId="199" formatCode="#,##0.000"/>
    <numFmt numFmtId="200" formatCode="mmm\ yyyy"/>
    <numFmt numFmtId="201" formatCode="[$-409]mmmm\-yy;@"/>
    <numFmt numFmtId="202" formatCode="#,##0.0000"/>
  </numFmts>
  <fonts count="56">
    <font>
      <sz val="10"/>
      <name val="Arial"/>
      <family val="0"/>
    </font>
    <font>
      <b/>
      <sz val="14"/>
      <name val="Arial"/>
      <family val="2"/>
    </font>
    <font>
      <b/>
      <sz val="10"/>
      <name val="Arial"/>
      <family val="2"/>
    </font>
    <font>
      <b/>
      <sz val="11"/>
      <color indexed="8"/>
      <name val="Times New Roman"/>
      <family val="1"/>
    </font>
    <font>
      <sz val="8"/>
      <name val="Tahoma"/>
      <family val="2"/>
    </font>
    <font>
      <b/>
      <sz val="8"/>
      <name val="Tahoma"/>
      <family val="2"/>
    </font>
    <font>
      <sz val="6"/>
      <name val="Tahoma"/>
      <family val="2"/>
    </font>
    <font>
      <u val="single"/>
      <sz val="10"/>
      <color indexed="12"/>
      <name val="Arial"/>
      <family val="2"/>
    </font>
    <font>
      <u val="single"/>
      <sz val="10"/>
      <color indexed="36"/>
      <name val="Arial"/>
      <family val="2"/>
    </font>
    <font>
      <sz val="10"/>
      <name val="Tahoma"/>
      <family val="2"/>
    </font>
    <font>
      <b/>
      <sz val="10"/>
      <name val="Tahoma"/>
      <family val="2"/>
    </font>
    <font>
      <sz val="7"/>
      <name val="Tahoma"/>
      <family val="2"/>
    </font>
    <font>
      <sz val="10"/>
      <color indexed="8"/>
      <name val="Arial"/>
      <family val="2"/>
    </font>
    <font>
      <b/>
      <sz val="11"/>
      <name val="Times New Roman"/>
      <family val="1"/>
    </font>
    <font>
      <sz val="8"/>
      <name val="Arial"/>
      <family val="2"/>
    </font>
    <font>
      <sz val="11"/>
      <color indexed="8"/>
      <name val="Times New Roman"/>
      <family val="1"/>
    </font>
    <font>
      <vertAlign val="subscript"/>
      <sz val="11"/>
      <name val="Times New Roman"/>
      <family val="1"/>
    </font>
    <font>
      <sz val="11"/>
      <name val="Times New Roman"/>
      <family val="1"/>
    </font>
    <font>
      <vertAlign val="subscript"/>
      <sz val="11"/>
      <color indexed="8"/>
      <name val="Times New Roman"/>
      <family val="1"/>
    </font>
    <font>
      <vertAlign val="subscript"/>
      <sz val="10"/>
      <name val="Times New Roman"/>
      <family val="1"/>
    </font>
    <font>
      <vertAlign val="subscrip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15">
    <xf numFmtId="0" fontId="0" fillId="0" borderId="0" xfId="0" applyAlignment="1">
      <alignment/>
    </xf>
    <xf numFmtId="0" fontId="1" fillId="0" borderId="0" xfId="0" applyFont="1" applyAlignment="1">
      <alignment/>
    </xf>
    <xf numFmtId="0" fontId="0" fillId="0" borderId="10" xfId="0" applyBorder="1" applyAlignment="1">
      <alignment/>
    </xf>
    <xf numFmtId="19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9" fontId="0" fillId="0" borderId="0" xfId="57" applyFont="1" applyAlignment="1">
      <alignment/>
    </xf>
    <xf numFmtId="0" fontId="0" fillId="0" borderId="0" xfId="0" applyFill="1" applyAlignment="1">
      <alignment/>
    </xf>
    <xf numFmtId="0" fontId="0" fillId="0" borderId="0" xfId="0" applyNumberFormat="1" applyFill="1" applyAlignment="1">
      <alignment/>
    </xf>
    <xf numFmtId="193" fontId="0" fillId="0" borderId="0" xfId="0" applyNumberFormat="1" applyFill="1" applyAlignment="1">
      <alignment/>
    </xf>
    <xf numFmtId="0" fontId="0" fillId="0" borderId="0" xfId="0" applyFill="1" applyAlignment="1" quotePrefix="1">
      <alignment horizontal="center"/>
    </xf>
    <xf numFmtId="193" fontId="0" fillId="0" borderId="0" xfId="0" applyNumberFormat="1" applyFill="1" applyAlignment="1" quotePrefix="1">
      <alignment horizontal="center"/>
    </xf>
    <xf numFmtId="197" fontId="2" fillId="0" borderId="11" xfId="0" applyNumberFormat="1" applyFont="1" applyBorder="1" applyAlignment="1">
      <alignment horizontal="right"/>
    </xf>
    <xf numFmtId="3" fontId="2" fillId="0" borderId="11" xfId="0" applyNumberFormat="1" applyFont="1" applyBorder="1" applyAlignment="1">
      <alignment/>
    </xf>
    <xf numFmtId="3" fontId="0" fillId="0" borderId="0" xfId="0" applyNumberFormat="1" applyFill="1" applyAlignment="1">
      <alignment/>
    </xf>
    <xf numFmtId="0" fontId="0" fillId="0" borderId="0" xfId="0" applyAlignment="1">
      <alignment horizontal="right" vertical="center"/>
    </xf>
    <xf numFmtId="192" fontId="2" fillId="0" borderId="11" xfId="0" applyNumberFormat="1" applyFont="1" applyBorder="1" applyAlignment="1">
      <alignment horizontal="right" vertical="center" wrapText="1"/>
    </xf>
    <xf numFmtId="3" fontId="2" fillId="0" borderId="11" xfId="0" applyNumberFormat="1" applyFont="1" applyBorder="1" applyAlignment="1">
      <alignment horizontal="right" vertical="center"/>
    </xf>
    <xf numFmtId="0" fontId="0" fillId="0" borderId="0" xfId="0" applyFill="1" applyBorder="1" applyAlignment="1">
      <alignment/>
    </xf>
    <xf numFmtId="0" fontId="3" fillId="0" borderId="0" xfId="0" applyFont="1" applyFill="1" applyBorder="1" applyAlignment="1">
      <alignment/>
    </xf>
    <xf numFmtId="1" fontId="0" fillId="0" borderId="0" xfId="0" applyNumberFormat="1" applyFill="1" applyAlignment="1">
      <alignment/>
    </xf>
    <xf numFmtId="193" fontId="0" fillId="0" borderId="0" xfId="0" applyNumberFormat="1" applyFill="1" applyAlignment="1" quotePrefix="1">
      <alignment horizontal="right"/>
    </xf>
    <xf numFmtId="189" fontId="0" fillId="0" borderId="0" xfId="0" applyNumberFormat="1" applyFill="1" applyAlignment="1" quotePrefix="1">
      <alignment horizontal="right"/>
    </xf>
    <xf numFmtId="193" fontId="0" fillId="0" borderId="0" xfId="57" applyNumberFormat="1" applyFon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33" borderId="0" xfId="0" applyFill="1" applyAlignment="1">
      <alignment/>
    </xf>
    <xf numFmtId="0" fontId="2" fillId="0" borderId="10"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34" borderId="10" xfId="0" applyNumberFormat="1" applyFont="1" applyFill="1" applyBorder="1" applyAlignment="1">
      <alignment/>
    </xf>
    <xf numFmtId="3" fontId="0" fillId="0" borderId="0" xfId="0" applyNumberFormat="1" applyAlignment="1">
      <alignment/>
    </xf>
    <xf numFmtId="0" fontId="0" fillId="35"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8" fontId="0" fillId="0" borderId="0" xfId="0" applyNumberFormat="1" applyFill="1" applyBorder="1" applyAlignment="1">
      <alignment/>
    </xf>
    <xf numFmtId="198" fontId="12" fillId="0" borderId="0" xfId="0" applyNumberFormat="1" applyFont="1" applyFill="1" applyBorder="1" applyAlignment="1">
      <alignment/>
    </xf>
    <xf numFmtId="190" fontId="0" fillId="0" borderId="0" xfId="0" applyNumberFormat="1" applyFill="1" applyBorder="1" applyAlignment="1">
      <alignment/>
    </xf>
    <xf numFmtId="3" fontId="2" fillId="35" borderId="11" xfId="0" applyNumberFormat="1" applyFont="1" applyFill="1" applyBorder="1" applyAlignment="1">
      <alignment horizontal="right" vertical="center"/>
    </xf>
    <xf numFmtId="3" fontId="2" fillId="0" borderId="11" xfId="0" applyNumberFormat="1" applyFont="1" applyFill="1" applyBorder="1" applyAlignment="1">
      <alignment/>
    </xf>
    <xf numFmtId="3" fontId="2" fillId="0" borderId="11" xfId="0" applyNumberFormat="1" applyFont="1" applyFill="1" applyBorder="1" applyAlignment="1">
      <alignment horizontal="right" vertical="center"/>
    </xf>
    <xf numFmtId="198" fontId="0" fillId="33" borderId="0" xfId="0" applyNumberFormat="1" applyFont="1" applyFill="1" applyBorder="1" applyAlignment="1">
      <alignment/>
    </xf>
    <xf numFmtId="0" fontId="0" fillId="0" borderId="12" xfId="0" applyBorder="1" applyAlignment="1">
      <alignment/>
    </xf>
    <xf numFmtId="3" fontId="0" fillId="0" borderId="12" xfId="0" applyNumberFormat="1" applyFill="1" applyBorder="1" applyAlignment="1">
      <alignment/>
    </xf>
    <xf numFmtId="3" fontId="2" fillId="0" borderId="13" xfId="0" applyNumberFormat="1" applyFont="1" applyBorder="1" applyAlignment="1">
      <alignment/>
    </xf>
    <xf numFmtId="190" fontId="0" fillId="0" borderId="0" xfId="0" applyNumberFormat="1" applyBorder="1" applyAlignment="1">
      <alignment/>
    </xf>
    <xf numFmtId="198" fontId="0" fillId="0" borderId="0" xfId="0" applyNumberFormat="1" applyAlignment="1">
      <alignment/>
    </xf>
    <xf numFmtId="198" fontId="0" fillId="0" borderId="0" xfId="0" applyNumberFormat="1" applyBorder="1" applyAlignment="1" applyProtection="1">
      <alignment/>
      <protection locked="0"/>
    </xf>
    <xf numFmtId="193" fontId="0" fillId="0" borderId="0" xfId="0" applyNumberFormat="1" applyFont="1" applyFill="1" applyBorder="1" applyAlignment="1">
      <alignment horizontal="center"/>
    </xf>
    <xf numFmtId="197" fontId="0" fillId="0" borderId="0" xfId="0" applyNumberFormat="1" applyBorder="1" applyAlignment="1">
      <alignment/>
    </xf>
    <xf numFmtId="198" fontId="0" fillId="0" borderId="0" xfId="0" applyNumberFormat="1" applyBorder="1" applyAlignment="1">
      <alignment/>
    </xf>
    <xf numFmtId="197" fontId="2" fillId="0" borderId="0" xfId="0" applyNumberFormat="1" applyFont="1" applyBorder="1" applyAlignment="1">
      <alignment horizontal="right"/>
    </xf>
    <xf numFmtId="193" fontId="0" fillId="0" borderId="0" xfId="0" applyNumberFormat="1" applyFill="1" applyBorder="1" applyAlignment="1" quotePrefix="1">
      <alignment horizontal="center"/>
    </xf>
    <xf numFmtId="3" fontId="2" fillId="35" borderId="11" xfId="0" applyNumberFormat="1" applyFont="1" applyFill="1" applyBorder="1" applyAlignment="1">
      <alignment/>
    </xf>
    <xf numFmtId="201" fontId="0" fillId="0" borderId="0" xfId="0" applyNumberFormat="1" applyAlignment="1">
      <alignment/>
    </xf>
    <xf numFmtId="198" fontId="2" fillId="0" borderId="11" xfId="0" applyNumberFormat="1" applyFont="1" applyBorder="1" applyAlignment="1">
      <alignment/>
    </xf>
    <xf numFmtId="198" fontId="2" fillId="0" borderId="11" xfId="0" applyNumberFormat="1" applyFont="1" applyFill="1" applyBorder="1" applyAlignment="1">
      <alignment horizontal="right" vertical="center"/>
    </xf>
    <xf numFmtId="0" fontId="3" fillId="0" borderId="0" xfId="0" applyFont="1" applyFill="1" applyAlignment="1">
      <alignment/>
    </xf>
    <xf numFmtId="0" fontId="0" fillId="0" borderId="0" xfId="0" applyFont="1" applyAlignment="1">
      <alignment/>
    </xf>
    <xf numFmtId="0" fontId="13" fillId="0" borderId="0" xfId="0" applyFont="1" applyAlignment="1">
      <alignment/>
    </xf>
    <xf numFmtId="1" fontId="0" fillId="0" borderId="0" xfId="0" applyNumberFormat="1" applyFont="1" applyAlignment="1">
      <alignment/>
    </xf>
    <xf numFmtId="2" fontId="0" fillId="0" borderId="0" xfId="0" applyNumberFormat="1"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left" wrapText="1"/>
    </xf>
    <xf numFmtId="0" fontId="0" fillId="0" borderId="0" xfId="0" applyFont="1" applyBorder="1" applyAlignment="1">
      <alignment wrapText="1"/>
    </xf>
    <xf numFmtId="0" fontId="0" fillId="0" borderId="12"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14" xfId="0" applyFont="1" applyBorder="1" applyAlignment="1">
      <alignment horizontal="right"/>
    </xf>
    <xf numFmtId="198" fontId="0" fillId="0" borderId="14" xfId="0" applyNumberFormat="1" applyFont="1" applyFill="1" applyBorder="1" applyAlignment="1">
      <alignment horizontal="right" wrapText="1"/>
    </xf>
    <xf numFmtId="198" fontId="0" fillId="0" borderId="15" xfId="0" applyNumberFormat="1" applyFont="1" applyFill="1" applyBorder="1" applyAlignment="1">
      <alignment horizontal="right" wrapText="1"/>
    </xf>
    <xf numFmtId="0" fontId="0" fillId="0" borderId="14" xfId="0" applyFont="1" applyFill="1" applyBorder="1" applyAlignment="1">
      <alignment horizontal="right"/>
    </xf>
    <xf numFmtId="0" fontId="0" fillId="0" borderId="14" xfId="0" applyFont="1" applyBorder="1" applyAlignment="1">
      <alignment horizontal="right" wrapText="1"/>
    </xf>
    <xf numFmtId="0" fontId="0" fillId="0" borderId="14" xfId="0" applyFont="1" applyFill="1" applyBorder="1" applyAlignment="1">
      <alignment horizontal="right" wrapText="1"/>
    </xf>
    <xf numFmtId="0" fontId="0" fillId="0" borderId="0" xfId="0" applyFont="1" applyAlignment="1">
      <alignment horizontal="right"/>
    </xf>
    <xf numFmtId="0" fontId="0" fillId="0" borderId="10" xfId="0" applyFont="1" applyBorder="1" applyAlignment="1">
      <alignment wrapText="1"/>
    </xf>
    <xf numFmtId="0" fontId="0" fillId="0" borderId="16" xfId="0" applyFont="1" applyBorder="1" applyAlignment="1">
      <alignment wrapText="1"/>
    </xf>
    <xf numFmtId="0" fontId="15" fillId="0" borderId="10" xfId="0" applyFont="1" applyBorder="1" applyAlignment="1">
      <alignment wrapText="1"/>
    </xf>
    <xf numFmtId="0" fontId="15" fillId="0" borderId="10" xfId="0" applyFont="1" applyBorder="1" applyAlignment="1">
      <alignment/>
    </xf>
    <xf numFmtId="0" fontId="17" fillId="0" borderId="10" xfId="0" applyFont="1" applyBorder="1" applyAlignment="1">
      <alignment wrapText="1"/>
    </xf>
    <xf numFmtId="0" fontId="15" fillId="0" borderId="10" xfId="0" applyFont="1" applyFill="1" applyBorder="1" applyAlignment="1">
      <alignment wrapText="1"/>
    </xf>
    <xf numFmtId="0" fontId="0" fillId="0" borderId="0" xfId="0" applyFont="1" applyAlignment="1">
      <alignment wrapText="1"/>
    </xf>
    <xf numFmtId="3" fontId="0" fillId="0" borderId="0" xfId="0" applyNumberFormat="1" applyFill="1" applyAlignment="1" applyProtection="1">
      <alignment/>
      <protection locked="0"/>
    </xf>
    <xf numFmtId="0" fontId="2" fillId="0" borderId="14" xfId="0" applyFont="1" applyBorder="1" applyAlignment="1">
      <alignment horizontal="right" wrapText="1"/>
    </xf>
    <xf numFmtId="3" fontId="12" fillId="33" borderId="0" xfId="0" applyNumberFormat="1" applyFont="1" applyFill="1" applyAlignment="1" applyProtection="1">
      <alignment/>
      <protection locked="0"/>
    </xf>
    <xf numFmtId="0" fontId="0" fillId="0" borderId="14" xfId="0" applyBorder="1" applyAlignment="1">
      <alignment horizontal="right"/>
    </xf>
    <xf numFmtId="1" fontId="0" fillId="33" borderId="0" xfId="0" applyNumberFormat="1" applyFill="1" applyAlignment="1">
      <alignment/>
    </xf>
    <xf numFmtId="3" fontId="2" fillId="35" borderId="13" xfId="0" applyNumberFormat="1" applyFont="1" applyFill="1" applyBorder="1" applyAlignment="1">
      <alignment horizontal="right" vertical="center"/>
    </xf>
    <xf numFmtId="193" fontId="0" fillId="0" borderId="0" xfId="0" applyNumberFormat="1" applyFill="1" applyAlignment="1">
      <alignment horizontal="center"/>
    </xf>
    <xf numFmtId="0" fontId="12" fillId="0" borderId="0" xfId="0" applyFont="1" applyAlignment="1">
      <alignment wrapText="1"/>
    </xf>
    <xf numFmtId="2" fontId="0" fillId="0" borderId="0" xfId="0" applyNumberFormat="1" applyAlignment="1">
      <alignment/>
    </xf>
    <xf numFmtId="0" fontId="0" fillId="36" borderId="0" xfId="0" applyFill="1" applyAlignment="1">
      <alignment/>
    </xf>
    <xf numFmtId="189" fontId="12" fillId="0" borderId="0" xfId="0" applyNumberFormat="1" applyFont="1" applyFill="1" applyAlignment="1" quotePrefix="1">
      <alignment horizontal="right"/>
    </xf>
    <xf numFmtId="3" fontId="0" fillId="33" borderId="0" xfId="0" applyNumberFormat="1" applyFill="1" applyAlignment="1">
      <alignment/>
    </xf>
    <xf numFmtId="2" fontId="0" fillId="0" borderId="0" xfId="0" applyNumberFormat="1" applyFill="1" applyBorder="1" applyAlignment="1">
      <alignment/>
    </xf>
    <xf numFmtId="4" fontId="0" fillId="0" borderId="0" xfId="0" applyNumberFormat="1" applyAlignment="1">
      <alignment/>
    </xf>
    <xf numFmtId="3" fontId="0" fillId="0" borderId="0" xfId="0" applyNumberFormat="1" applyFont="1" applyFill="1" applyBorder="1" applyAlignment="1">
      <alignment/>
    </xf>
    <xf numFmtId="2" fontId="0" fillId="0" borderId="0" xfId="0" applyNumberFormat="1" applyFont="1" applyFill="1" applyBorder="1" applyAlignment="1">
      <alignment/>
    </xf>
    <xf numFmtId="3" fontId="0" fillId="0" borderId="0" xfId="0" applyNumberFormat="1" applyFont="1" applyAlignment="1">
      <alignment/>
    </xf>
    <xf numFmtId="3" fontId="0" fillId="33" borderId="0" xfId="0" applyNumberFormat="1" applyFont="1" applyFill="1" applyAlignment="1" applyProtection="1">
      <alignment/>
      <protection locked="0"/>
    </xf>
    <xf numFmtId="3" fontId="0" fillId="0" borderId="0" xfId="0" applyNumberFormat="1" applyFont="1" applyAlignment="1">
      <alignment/>
    </xf>
    <xf numFmtId="198" fontId="0" fillId="0" borderId="0" xfId="0" applyNumberFormat="1" applyFont="1" applyAlignment="1">
      <alignment/>
    </xf>
    <xf numFmtId="1" fontId="12" fillId="34" borderId="0" xfId="0" applyNumberFormat="1" applyFont="1" applyFill="1" applyAlignment="1">
      <alignment/>
    </xf>
    <xf numFmtId="3" fontId="0" fillId="36" borderId="0" xfId="0" applyNumberFormat="1" applyFill="1" applyAlignment="1">
      <alignment/>
    </xf>
    <xf numFmtId="3" fontId="0" fillId="33" borderId="0" xfId="0" applyNumberFormat="1" applyFont="1" applyFill="1" applyAlignment="1">
      <alignment/>
    </xf>
    <xf numFmtId="188" fontId="0" fillId="0" borderId="0" xfId="0" applyNumberForma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37"/>
  <sheetViews>
    <sheetView tabSelected="1" zoomScalePageLayoutView="0" workbookViewId="0" topLeftCell="A1">
      <pane xSplit="1" ySplit="5" topLeftCell="B6" activePane="bottomRight" state="frozen"/>
      <selection pane="topLeft" activeCell="K6" sqref="K6"/>
      <selection pane="topRight" activeCell="A1" sqref="A1"/>
      <selection pane="bottomLeft" activeCell="A7" sqref="A7"/>
      <selection pane="bottomRight" activeCell="BK13" sqref="BK13"/>
    </sheetView>
  </sheetViews>
  <sheetFormatPr defaultColWidth="11.421875" defaultRowHeight="12.75"/>
  <cols>
    <col min="1" max="1" width="15.8515625" style="3" customWidth="1"/>
    <col min="2" max="2" width="7.00390625" style="0" customWidth="1"/>
    <col min="3" max="3" width="8.140625" style="0" bestFit="1" customWidth="1"/>
    <col min="4" max="5" width="8.00390625" style="0" customWidth="1"/>
    <col min="6" max="7" width="8.140625" style="0" customWidth="1"/>
    <col min="8" max="8" width="6.140625" style="0" customWidth="1"/>
    <col min="9" max="9" width="7.8515625" style="0" customWidth="1"/>
    <col min="10" max="10" width="10.8515625" style="0" customWidth="1"/>
    <col min="11" max="11" width="8.7109375" style="0" customWidth="1"/>
    <col min="12" max="12" width="8.28125" style="0" customWidth="1"/>
    <col min="13" max="13" width="9.00390625" style="0" customWidth="1"/>
    <col min="14" max="14" width="10.421875" style="0" customWidth="1"/>
    <col min="15" max="15" width="10.8515625" style="0" customWidth="1"/>
    <col min="16" max="16" width="11.140625" style="0" customWidth="1"/>
    <col min="17" max="17" width="8.140625" style="67" customWidth="1"/>
    <col min="18" max="18" width="7.7109375" style="67" customWidth="1"/>
    <col min="19" max="19" width="7.421875" style="0" customWidth="1"/>
    <col min="20" max="20" width="7.140625" style="0" customWidth="1"/>
    <col min="21" max="21" width="7.00390625" style="0" customWidth="1"/>
    <col min="22" max="22" width="7.140625" style="9" customWidth="1"/>
    <col min="23" max="23" width="10.7109375" style="9" customWidth="1"/>
    <col min="24" max="24" width="7.00390625" style="0" customWidth="1"/>
    <col min="25" max="25" width="6.8515625" style="0" customWidth="1"/>
    <col min="26" max="26" width="9.00390625" style="0" customWidth="1"/>
    <col min="27" max="27" width="8.8515625" style="0" customWidth="1"/>
    <col min="28" max="28" width="9.421875" style="0" customWidth="1"/>
    <col min="29" max="29" width="8.140625" style="0" customWidth="1"/>
    <col min="30" max="30" width="8.8515625" style="0" customWidth="1"/>
    <col min="31" max="31" width="9.7109375" style="0" customWidth="1"/>
    <col min="32" max="32" width="7.8515625" style="0" customWidth="1"/>
    <col min="33" max="33" width="8.00390625" style="0" customWidth="1"/>
    <col min="34" max="34" width="7.28125" style="0" customWidth="1"/>
    <col min="35" max="35" width="9.57421875" style="9" customWidth="1"/>
    <col min="36" max="36" width="9.28125" style="0" customWidth="1"/>
    <col min="37" max="37" width="11.8515625" style="0" bestFit="1" customWidth="1"/>
    <col min="38" max="38" width="12.7109375" style="0" customWidth="1"/>
    <col min="39" max="39" width="12.8515625" style="0" bestFit="1" customWidth="1"/>
    <col min="40" max="40" width="12.00390625" style="0" bestFit="1" customWidth="1"/>
    <col min="41" max="41" width="12.7109375" style="0" bestFit="1" customWidth="1"/>
    <col min="42" max="42" width="9.00390625" style="0" customWidth="1"/>
    <col min="43" max="43" width="9.57421875" style="0" customWidth="1"/>
    <col min="44" max="44" width="9.8515625" style="0" customWidth="1"/>
    <col min="45" max="45" width="8.28125" style="0" customWidth="1"/>
    <col min="46" max="49" width="7.140625" style="0" customWidth="1"/>
    <col min="50" max="50" width="9.8515625" style="0" bestFit="1" customWidth="1"/>
    <col min="51" max="51" width="6.28125" style="0" customWidth="1"/>
    <col min="52" max="52" width="6.00390625" style="0" bestFit="1" customWidth="1"/>
  </cols>
  <sheetData>
    <row r="1" spans="1:18" ht="18">
      <c r="A1" s="1" t="s">
        <v>138</v>
      </c>
      <c r="Q1" s="62"/>
      <c r="R1" s="62"/>
    </row>
    <row r="2" spans="1:51" ht="18">
      <c r="A2" s="1"/>
      <c r="H2" s="5"/>
      <c r="I2" s="46"/>
      <c r="L2" s="6" t="s">
        <v>34</v>
      </c>
      <c r="M2" s="6" t="s">
        <v>2</v>
      </c>
      <c r="N2" s="61" t="s">
        <v>121</v>
      </c>
      <c r="O2" s="61" t="s">
        <v>121</v>
      </c>
      <c r="P2" s="61" t="s">
        <v>121</v>
      </c>
      <c r="Q2" s="6" t="s">
        <v>3</v>
      </c>
      <c r="R2" s="63" t="s">
        <v>4</v>
      </c>
      <c r="S2" s="6" t="s">
        <v>5</v>
      </c>
      <c r="T2" s="6" t="s">
        <v>6</v>
      </c>
      <c r="U2" s="6" t="s">
        <v>35</v>
      </c>
      <c r="V2" s="21" t="s">
        <v>36</v>
      </c>
      <c r="W2" s="6" t="s">
        <v>37</v>
      </c>
      <c r="X2" s="7" t="s">
        <v>38</v>
      </c>
      <c r="Y2" s="7" t="s">
        <v>39</v>
      </c>
      <c r="Z2" s="7" t="s">
        <v>40</v>
      </c>
      <c r="AA2" s="6" t="s">
        <v>7</v>
      </c>
      <c r="AB2" s="6" t="s">
        <v>8</v>
      </c>
      <c r="AC2" s="6" t="s">
        <v>9</v>
      </c>
      <c r="AD2" s="6" t="s">
        <v>10</v>
      </c>
      <c r="AE2" s="6" t="s">
        <v>11</v>
      </c>
      <c r="AF2" s="6" t="s">
        <v>12</v>
      </c>
      <c r="AG2" s="6" t="s">
        <v>13</v>
      </c>
      <c r="AH2" s="6" t="s">
        <v>14</v>
      </c>
      <c r="AI2" s="61" t="s">
        <v>16</v>
      </c>
      <c r="AJ2" s="6" t="s">
        <v>17</v>
      </c>
      <c r="AK2" s="61" t="s">
        <v>18</v>
      </c>
      <c r="AL2" s="61" t="s">
        <v>18</v>
      </c>
      <c r="AM2" s="61" t="s">
        <v>18</v>
      </c>
      <c r="AN2" s="61" t="s">
        <v>19</v>
      </c>
      <c r="AO2" s="61" t="s">
        <v>19</v>
      </c>
      <c r="AP2" s="61" t="s">
        <v>20</v>
      </c>
      <c r="AQ2" s="61" t="s">
        <v>21</v>
      </c>
      <c r="AR2" s="61" t="s">
        <v>22</v>
      </c>
      <c r="AS2" s="61" t="s">
        <v>23</v>
      </c>
      <c r="AT2" s="61" t="s">
        <v>24</v>
      </c>
      <c r="AU2" s="61"/>
      <c r="AV2" s="61"/>
      <c r="AW2" s="6" t="s">
        <v>25</v>
      </c>
      <c r="AX2" s="6" t="s">
        <v>26</v>
      </c>
      <c r="AY2" s="6" t="s">
        <v>27</v>
      </c>
    </row>
    <row r="3" spans="1:52" s="90" customFormat="1" ht="66">
      <c r="A3" s="84"/>
      <c r="B3" s="84"/>
      <c r="C3" s="84"/>
      <c r="D3" s="84"/>
      <c r="E3" s="84"/>
      <c r="F3" s="84"/>
      <c r="G3" s="84"/>
      <c r="H3" s="84"/>
      <c r="I3" s="85"/>
      <c r="J3" s="84"/>
      <c r="K3" s="86" t="s">
        <v>60</v>
      </c>
      <c r="L3" s="86" t="s">
        <v>74</v>
      </c>
      <c r="M3" s="86" t="s">
        <v>96</v>
      </c>
      <c r="N3" s="89" t="s">
        <v>97</v>
      </c>
      <c r="O3" s="89" t="s">
        <v>97</v>
      </c>
      <c r="P3" s="89" t="s">
        <v>97</v>
      </c>
      <c r="Q3" s="86" t="s">
        <v>97</v>
      </c>
      <c r="R3" s="88" t="s">
        <v>98</v>
      </c>
      <c r="S3" s="86" t="s">
        <v>99</v>
      </c>
      <c r="T3" s="86" t="s">
        <v>100</v>
      </c>
      <c r="U3" s="86" t="s">
        <v>101</v>
      </c>
      <c r="V3" s="86" t="s">
        <v>102</v>
      </c>
      <c r="W3" s="86" t="s">
        <v>103</v>
      </c>
      <c r="X3" s="86" t="s">
        <v>104</v>
      </c>
      <c r="Y3" s="86" t="s">
        <v>105</v>
      </c>
      <c r="Z3" s="86" t="s">
        <v>106</v>
      </c>
      <c r="AA3" s="87" t="s">
        <v>107</v>
      </c>
      <c r="AB3" s="87" t="s">
        <v>108</v>
      </c>
      <c r="AC3" s="86" t="s">
        <v>109</v>
      </c>
      <c r="AD3" s="86" t="s">
        <v>110</v>
      </c>
      <c r="AE3" s="86" t="s">
        <v>111</v>
      </c>
      <c r="AF3" s="86" t="s">
        <v>112</v>
      </c>
      <c r="AG3" s="86" t="s">
        <v>113</v>
      </c>
      <c r="AH3" s="86" t="s">
        <v>15</v>
      </c>
      <c r="AI3" s="89" t="s">
        <v>114</v>
      </c>
      <c r="AJ3" s="86" t="s">
        <v>73</v>
      </c>
      <c r="AK3" s="89" t="s">
        <v>115</v>
      </c>
      <c r="AL3" s="89" t="s">
        <v>115</v>
      </c>
      <c r="AM3" s="89" t="s">
        <v>115</v>
      </c>
      <c r="AN3" s="89" t="s">
        <v>116</v>
      </c>
      <c r="AO3" s="89" t="s">
        <v>116</v>
      </c>
      <c r="AP3" s="89" t="s">
        <v>117</v>
      </c>
      <c r="AQ3" s="89" t="s">
        <v>114</v>
      </c>
      <c r="AR3" s="89" t="s">
        <v>110</v>
      </c>
      <c r="AS3" s="89" t="s">
        <v>72</v>
      </c>
      <c r="AT3" s="89" t="s">
        <v>71</v>
      </c>
      <c r="AU3" s="89"/>
      <c r="AV3" s="89"/>
      <c r="AW3" s="86" t="s">
        <v>118</v>
      </c>
      <c r="AX3" s="86" t="s">
        <v>119</v>
      </c>
      <c r="AY3" s="86" t="s">
        <v>120</v>
      </c>
      <c r="AZ3" s="86" t="s">
        <v>125</v>
      </c>
    </row>
    <row r="4" spans="1:52" s="76" customFormat="1" ht="153">
      <c r="A4" s="68" t="s">
        <v>0</v>
      </c>
      <c r="B4" s="69" t="s">
        <v>81</v>
      </c>
      <c r="C4" s="69" t="s">
        <v>82</v>
      </c>
      <c r="D4" s="70" t="s">
        <v>127</v>
      </c>
      <c r="E4" s="70" t="s">
        <v>128</v>
      </c>
      <c r="F4" s="70" t="s">
        <v>79</v>
      </c>
      <c r="G4" s="70" t="s">
        <v>126</v>
      </c>
      <c r="H4" s="71" t="s">
        <v>139</v>
      </c>
      <c r="I4" s="72" t="s">
        <v>78</v>
      </c>
      <c r="J4" s="73" t="s">
        <v>78</v>
      </c>
      <c r="K4" s="74" t="s">
        <v>61</v>
      </c>
      <c r="L4" s="74" t="s">
        <v>68</v>
      </c>
      <c r="M4" s="74" t="s">
        <v>41</v>
      </c>
      <c r="N4" s="74" t="s">
        <v>86</v>
      </c>
      <c r="O4" s="74" t="s">
        <v>132</v>
      </c>
      <c r="P4" s="74" t="s">
        <v>133</v>
      </c>
      <c r="Q4" s="74" t="s">
        <v>88</v>
      </c>
      <c r="R4" s="74" t="s">
        <v>89</v>
      </c>
      <c r="S4" s="75" t="s">
        <v>42</v>
      </c>
      <c r="T4" s="74" t="s">
        <v>90</v>
      </c>
      <c r="U4" s="74" t="s">
        <v>43</v>
      </c>
      <c r="V4" s="75" t="s">
        <v>44</v>
      </c>
      <c r="W4" s="75" t="s">
        <v>83</v>
      </c>
      <c r="X4" s="74" t="s">
        <v>45</v>
      </c>
      <c r="Y4" s="74" t="s">
        <v>46</v>
      </c>
      <c r="Z4" s="74" t="s">
        <v>47</v>
      </c>
      <c r="AA4" s="98" t="s">
        <v>48</v>
      </c>
      <c r="AB4" s="98" t="s">
        <v>129</v>
      </c>
      <c r="AC4" s="74" t="s">
        <v>49</v>
      </c>
      <c r="AD4" s="74" t="s">
        <v>29</v>
      </c>
      <c r="AE4" s="74" t="s">
        <v>50</v>
      </c>
      <c r="AF4" s="74" t="s">
        <v>51</v>
      </c>
      <c r="AG4" s="74" t="s">
        <v>53</v>
      </c>
      <c r="AH4" s="74" t="s">
        <v>52</v>
      </c>
      <c r="AI4" s="75" t="s">
        <v>28</v>
      </c>
      <c r="AJ4" s="74" t="s">
        <v>69</v>
      </c>
      <c r="AK4" s="74" t="s">
        <v>84</v>
      </c>
      <c r="AL4" s="74" t="s">
        <v>131</v>
      </c>
      <c r="AM4" s="74" t="s">
        <v>130</v>
      </c>
      <c r="AN4" s="74" t="s">
        <v>85</v>
      </c>
      <c r="AO4" s="74" t="s">
        <v>87</v>
      </c>
      <c r="AP4" s="74" t="s">
        <v>70</v>
      </c>
      <c r="AQ4" s="74" t="s">
        <v>28</v>
      </c>
      <c r="AR4" s="74" t="s">
        <v>29</v>
      </c>
      <c r="AS4" s="74" t="s">
        <v>136</v>
      </c>
      <c r="AT4" s="74" t="s">
        <v>30</v>
      </c>
      <c r="AU4" s="74" t="s">
        <v>122</v>
      </c>
      <c r="AV4" s="74" t="s">
        <v>123</v>
      </c>
      <c r="AW4" s="74" t="s">
        <v>31</v>
      </c>
      <c r="AX4" s="74" t="s">
        <v>32</v>
      </c>
      <c r="AY4" s="90" t="s">
        <v>33</v>
      </c>
      <c r="AZ4" s="90" t="s">
        <v>124</v>
      </c>
    </row>
    <row r="5" spans="1:52" s="83" customFormat="1" ht="39" thickBot="1">
      <c r="A5" s="77"/>
      <c r="B5" s="78" t="s">
        <v>56</v>
      </c>
      <c r="C5" s="78" t="s">
        <v>56</v>
      </c>
      <c r="D5" s="78" t="s">
        <v>56</v>
      </c>
      <c r="E5" s="78" t="s">
        <v>56</v>
      </c>
      <c r="F5" s="78" t="s">
        <v>56</v>
      </c>
      <c r="G5" s="78" t="s">
        <v>56</v>
      </c>
      <c r="H5" s="77" t="s">
        <v>1</v>
      </c>
      <c r="I5" s="79" t="s">
        <v>56</v>
      </c>
      <c r="J5" s="80" t="s">
        <v>80</v>
      </c>
      <c r="K5" s="81" t="s">
        <v>91</v>
      </c>
      <c r="L5" s="81" t="s">
        <v>91</v>
      </c>
      <c r="M5" s="81" t="s">
        <v>91</v>
      </c>
      <c r="N5" s="81" t="s">
        <v>91</v>
      </c>
      <c r="O5" s="81" t="s">
        <v>91</v>
      </c>
      <c r="P5" s="81" t="s">
        <v>91</v>
      </c>
      <c r="Q5" s="81" t="s">
        <v>91</v>
      </c>
      <c r="R5" s="81" t="s">
        <v>91</v>
      </c>
      <c r="S5" s="81" t="s">
        <v>55</v>
      </c>
      <c r="T5" s="81" t="s">
        <v>58</v>
      </c>
      <c r="U5" s="81" t="s">
        <v>92</v>
      </c>
      <c r="V5" s="81" t="s">
        <v>93</v>
      </c>
      <c r="W5" s="82" t="s">
        <v>1</v>
      </c>
      <c r="X5" s="81" t="s">
        <v>93</v>
      </c>
      <c r="Y5" s="81" t="s">
        <v>93</v>
      </c>
      <c r="Z5" s="81" t="s">
        <v>1</v>
      </c>
      <c r="AA5" s="81" t="s">
        <v>93</v>
      </c>
      <c r="AB5" s="81" t="s">
        <v>93</v>
      </c>
      <c r="AC5" s="81" t="s">
        <v>1</v>
      </c>
      <c r="AD5" s="81" t="s">
        <v>94</v>
      </c>
      <c r="AE5" s="81" t="s">
        <v>95</v>
      </c>
      <c r="AF5" s="81" t="s">
        <v>1</v>
      </c>
      <c r="AG5" s="81" t="s">
        <v>1</v>
      </c>
      <c r="AH5" s="81" t="s">
        <v>57</v>
      </c>
      <c r="AI5" s="82" t="s">
        <v>59</v>
      </c>
      <c r="AJ5" s="81" t="s">
        <v>54</v>
      </c>
      <c r="AK5" s="81" t="s">
        <v>54</v>
      </c>
      <c r="AL5" s="81" t="s">
        <v>54</v>
      </c>
      <c r="AM5" s="81" t="s">
        <v>54</v>
      </c>
      <c r="AN5" s="81" t="s">
        <v>54</v>
      </c>
      <c r="AO5" s="81" t="s">
        <v>54</v>
      </c>
      <c r="AP5" s="81" t="s">
        <v>56</v>
      </c>
      <c r="AQ5" s="81" t="s">
        <v>59</v>
      </c>
      <c r="AR5" s="81" t="s">
        <v>59</v>
      </c>
      <c r="AS5" s="81" t="s">
        <v>55</v>
      </c>
      <c r="AT5" s="81" t="s">
        <v>55</v>
      </c>
      <c r="AU5" s="81" t="s">
        <v>55</v>
      </c>
      <c r="AV5" s="81" t="s">
        <v>55</v>
      </c>
      <c r="AW5" s="81" t="s">
        <v>58</v>
      </c>
      <c r="AX5" s="81" t="s">
        <v>58</v>
      </c>
      <c r="AY5" s="92" t="s">
        <v>1</v>
      </c>
      <c r="AZ5" s="94" t="s">
        <v>1</v>
      </c>
    </row>
    <row r="6" spans="1:52" ht="12.75">
      <c r="A6" s="58">
        <v>41030</v>
      </c>
      <c r="B6" s="102">
        <v>257.2323749999995</v>
      </c>
      <c r="C6" s="102">
        <v>258.525</v>
      </c>
      <c r="D6" s="102">
        <v>156.6964323129613</v>
      </c>
      <c r="E6" s="112">
        <v>0</v>
      </c>
      <c r="F6" s="102">
        <v>102.79208343625024</v>
      </c>
      <c r="G6" s="102">
        <v>0</v>
      </c>
      <c r="H6" s="45">
        <v>51.60010888057171</v>
      </c>
      <c r="I6" s="47">
        <f>SUM(C6:G6)</f>
        <v>518.0135157492115</v>
      </c>
      <c r="J6" s="16">
        <f>I6/0.717*1000</f>
        <v>722473.5226627776</v>
      </c>
      <c r="K6" s="29">
        <f>AJ6-L6</f>
        <v>10221.909276735078</v>
      </c>
      <c r="L6" s="29">
        <f>M6+N6+O6+P6</f>
        <v>1496.8913728724563</v>
      </c>
      <c r="M6" s="32">
        <f>S6*T6</f>
        <v>25.08547125</v>
      </c>
      <c r="N6" s="29">
        <f>(U6)*(AD$6+AE6*AH6)+(AI$6*(V6-U6))</f>
        <v>734.534156250009</v>
      </c>
      <c r="O6" s="29">
        <f>(AA6)*(AD$6+AE6*AH6)+(AI$6*AB6*(1-AC$6))</f>
        <v>292.058007063246</v>
      </c>
      <c r="P6" s="29">
        <f>(X6)*(AD$6+AE6*AH6)+(AI$6*Y6*(1-Z$6))</f>
        <v>445.21373830920123</v>
      </c>
      <c r="Q6" s="29">
        <f>(U6+X6+AA6)*(AD$6+AE6*AH6)</f>
        <v>1417.4144824687785</v>
      </c>
      <c r="R6" s="64">
        <f>AI$6*((V6-U6)+Y6*(1-Z$6)+AB6*(1-AC$6))</f>
        <v>54.3914191536777</v>
      </c>
      <c r="S6" s="38">
        <f>AS6*0.035</f>
        <v>23.598750000000003</v>
      </c>
      <c r="T6" s="101">
        <v>1.063</v>
      </c>
      <c r="U6" s="16">
        <f>B6</f>
        <v>257.2323749999995</v>
      </c>
      <c r="V6" s="16">
        <f>C6</f>
        <v>258.525</v>
      </c>
      <c r="W6" s="23"/>
      <c r="X6" s="22">
        <f>Y6*$Z$6</f>
        <v>155.91295015139647</v>
      </c>
      <c r="Y6" s="16">
        <f>D6</f>
        <v>156.6964323129613</v>
      </c>
      <c r="Z6" s="23">
        <v>0.995</v>
      </c>
      <c r="AA6" s="22">
        <f>AB6*AC$6</f>
        <v>102.27812301906899</v>
      </c>
      <c r="AB6" s="16">
        <f>F6+G6</f>
        <v>102.79208343625024</v>
      </c>
      <c r="AC6" s="11">
        <v>0.995</v>
      </c>
      <c r="AD6" s="10">
        <v>2.75</v>
      </c>
      <c r="AE6">
        <v>0</v>
      </c>
      <c r="AF6" s="25">
        <f>H6/100</f>
        <v>0.5160010888057172</v>
      </c>
      <c r="AG6" s="9">
        <v>0</v>
      </c>
      <c r="AH6">
        <f>IF(AF6,AG6/AF6,0)</f>
        <v>0</v>
      </c>
      <c r="AI6" s="10">
        <v>21</v>
      </c>
      <c r="AJ6" s="29">
        <f>SUM(AK6:AO6)</f>
        <v>11718.800649607534</v>
      </c>
      <c r="AK6" s="29">
        <f>V6*$AQ$6</f>
        <v>5429.025</v>
      </c>
      <c r="AL6" s="29">
        <f>Y6*$AQ$6</f>
        <v>3290.6250785721872</v>
      </c>
      <c r="AM6" s="29">
        <f>AB6*$AQ$6</f>
        <v>2158.633752161255</v>
      </c>
      <c r="AN6" s="29">
        <f>AT6*AX$6/AY$6</f>
        <v>123.78906887409187</v>
      </c>
      <c r="AO6" s="29">
        <f>AS6*AW$6</f>
        <v>716.72775</v>
      </c>
      <c r="AP6" s="29">
        <f>(V6+Y6+AB6)</f>
        <v>518.0135157492115</v>
      </c>
      <c r="AQ6" s="27">
        <v>21</v>
      </c>
      <c r="AR6" s="27">
        <v>2.75</v>
      </c>
      <c r="AS6" s="102">
        <v>674.25</v>
      </c>
      <c r="AT6" s="91">
        <f>SUM(AU6:AV6)</f>
        <v>341.5709890000003</v>
      </c>
      <c r="AU6" s="108">
        <v>341.5709890000003</v>
      </c>
      <c r="AV6" s="16">
        <f>G6*13.898*$AZ$6</f>
        <v>0</v>
      </c>
      <c r="AW6" s="101">
        <v>1.063</v>
      </c>
      <c r="AX6" s="114">
        <f>25.99*(44.009/12.011/277.78)*0.962</f>
        <v>0.329793970516107</v>
      </c>
      <c r="AY6" s="33">
        <v>0.91</v>
      </c>
      <c r="AZ6">
        <v>0.985</v>
      </c>
    </row>
    <row r="7" spans="1:52" ht="12.75">
      <c r="A7" s="58">
        <v>41061</v>
      </c>
      <c r="B7" s="113">
        <v>195.35133499999947</v>
      </c>
      <c r="C7" s="113">
        <v>196.333</v>
      </c>
      <c r="D7" s="113">
        <v>126.30149468192435</v>
      </c>
      <c r="E7" s="112">
        <v>0</v>
      </c>
      <c r="F7" s="113">
        <v>154.80212252440057</v>
      </c>
      <c r="G7" s="102">
        <v>0</v>
      </c>
      <c r="H7" s="45">
        <v>45.37201816200522</v>
      </c>
      <c r="I7" s="47">
        <f aca="true" t="shared" si="0" ref="I7:I13">SUM(C7:G7)</f>
        <v>477.43661720632497</v>
      </c>
      <c r="J7" s="16">
        <f aca="true" t="shared" si="1" ref="J7:J13">I7/0.717*1000</f>
        <v>665880.9166057531</v>
      </c>
      <c r="K7" s="29">
        <f aca="true" t="shared" si="2" ref="K7:K13">AJ7-L7</f>
        <v>9519.506847382185</v>
      </c>
      <c r="L7" s="29">
        <f aca="true" t="shared" si="3" ref="L7:L13">M7+N7+O7+P7</f>
        <v>1379.1802143874804</v>
      </c>
      <c r="M7" s="32">
        <f aca="true" t="shared" si="4" ref="M7:M13">S7*T7</f>
        <v>22.663425750000002</v>
      </c>
      <c r="N7" s="29">
        <f aca="true" t="shared" si="5" ref="N7:N13">(U7)*(AD$6+AE7*AH7)+(AI$6*(V7-U7))</f>
        <v>557.8311362500096</v>
      </c>
      <c r="O7" s="29">
        <f aca="true" t="shared" si="6" ref="O7:O13">(AA7)*(AD$6+AE7*AH7)+(AI$6*AB7*(1-AC$6))</f>
        <v>439.8315306224532</v>
      </c>
      <c r="P7" s="29">
        <f aca="true" t="shared" si="7" ref="P7:P13">(X7)*(AD$6+AE7*AH7)+(AI$6*Y7*(1-Z$6))</f>
        <v>358.85412176501757</v>
      </c>
      <c r="Q7" s="29">
        <f aca="true" t="shared" si="8" ref="Q7:Q13">(U7+X7+AA7)*(AD$6+AE7*AH7)</f>
        <v>1306.3859438308052</v>
      </c>
      <c r="R7" s="64">
        <f aca="true" t="shared" si="9" ref="R7:R13">AI$6*((V7-U7)+Y7*(1-Z$6)+AB7*(1-AC$6))</f>
        <v>50.13084480667532</v>
      </c>
      <c r="S7" s="38">
        <f aca="true" t="shared" si="10" ref="S7:S13">AS7*0.035</f>
        <v>21.32025</v>
      </c>
      <c r="T7" s="101">
        <v>1.063</v>
      </c>
      <c r="U7" s="16">
        <f aca="true" t="shared" si="11" ref="U7:U13">B7</f>
        <v>195.35133499999947</v>
      </c>
      <c r="V7" s="16">
        <f aca="true" t="shared" si="12" ref="V7:V13">C7</f>
        <v>196.333</v>
      </c>
      <c r="W7" s="23"/>
      <c r="X7" s="22">
        <f aca="true" t="shared" si="13" ref="X7:X13">Y7*$Z$6</f>
        <v>125.66998720851473</v>
      </c>
      <c r="Y7" s="16">
        <f aca="true" t="shared" si="14" ref="Y7:Y13">D7</f>
        <v>126.30149468192435</v>
      </c>
      <c r="Z7" s="23"/>
      <c r="AA7" s="22">
        <f aca="true" t="shared" si="15" ref="AA7:AA13">AB7*AC$6</f>
        <v>154.02811191177858</v>
      </c>
      <c r="AB7" s="16">
        <f aca="true" t="shared" si="16" ref="AB7:AB13">F7+G7</f>
        <v>154.80212252440057</v>
      </c>
      <c r="AC7" s="11"/>
      <c r="AD7" s="10"/>
      <c r="AE7">
        <v>0</v>
      </c>
      <c r="AF7" s="25">
        <f aca="true" t="shared" si="17" ref="AF7:AF13">H7/100</f>
        <v>0.4537201816200522</v>
      </c>
      <c r="AG7" s="9">
        <v>0</v>
      </c>
      <c r="AH7">
        <f aca="true" t="shared" si="18" ref="AH7:AH13">IF(AF7,AG7/AF7,0)</f>
        <v>0</v>
      </c>
      <c r="AI7" s="10"/>
      <c r="AJ7" s="29">
        <f aca="true" t="shared" si="19" ref="AJ7:AJ13">SUM(AK7:AO7)</f>
        <v>10898.687061769666</v>
      </c>
      <c r="AK7" s="29">
        <f aca="true" t="shared" si="20" ref="AK7:AK13">V7*$AQ$6</f>
        <v>4122.993</v>
      </c>
      <c r="AL7" s="29">
        <f aca="true" t="shared" si="21" ref="AL7:AL13">Y7*$AQ$6</f>
        <v>2652.3313883204114</v>
      </c>
      <c r="AM7" s="29">
        <f aca="true" t="shared" si="22" ref="AM7:AM13">AB7*$AQ$6</f>
        <v>3250.844573012412</v>
      </c>
      <c r="AN7" s="29">
        <f aca="true" t="shared" si="23" ref="AN7:AN13">AT7*AX$6/AY$6</f>
        <v>224.99165043684306</v>
      </c>
      <c r="AO7" s="29">
        <f aca="true" t="shared" si="24" ref="AO7:AO13">AS7*AW$6</f>
        <v>647.52645</v>
      </c>
      <c r="AP7" s="29">
        <f aca="true" t="shared" si="25" ref="AP7:AP13">(V7+Y7+AB7)</f>
        <v>477.43661720632497</v>
      </c>
      <c r="AQ7" s="28"/>
      <c r="AR7" s="28"/>
      <c r="AS7" s="95">
        <v>609.15</v>
      </c>
      <c r="AT7" s="91">
        <f aca="true" t="shared" si="26" ref="AT7:AT13">SUM(AU7:AV7)</f>
        <v>620.819117999999</v>
      </c>
      <c r="AU7" s="93">
        <v>620.819117999999</v>
      </c>
      <c r="AV7" s="16">
        <f aca="true" t="shared" si="27" ref="AV7:AV13">G7*13.898*$AZ$6</f>
        <v>0</v>
      </c>
      <c r="AW7" s="24"/>
      <c r="AX7" s="26"/>
      <c r="AY7" s="33"/>
      <c r="AZ7" s="33"/>
    </row>
    <row r="8" spans="1:52" ht="12.75">
      <c r="A8" s="58">
        <v>41091</v>
      </c>
      <c r="B8" s="113">
        <v>277.79902500000105</v>
      </c>
      <c r="C8" s="113">
        <v>279.195</v>
      </c>
      <c r="D8" s="113">
        <v>144.7611906384821</v>
      </c>
      <c r="E8" s="112">
        <v>0</v>
      </c>
      <c r="F8" s="113">
        <v>121.55814867494873</v>
      </c>
      <c r="G8" s="102">
        <v>0</v>
      </c>
      <c r="H8" s="45">
        <v>43.8412224864131</v>
      </c>
      <c r="I8" s="47">
        <f t="shared" si="0"/>
        <v>545.5143393134308</v>
      </c>
      <c r="J8" s="16">
        <f t="shared" si="1"/>
        <v>760828.9251233344</v>
      </c>
      <c r="K8" s="29">
        <f t="shared" si="2"/>
        <v>10766.33334008211</v>
      </c>
      <c r="L8" s="29">
        <f t="shared" si="3"/>
        <v>1573.0636638242659</v>
      </c>
      <c r="M8" s="32">
        <f t="shared" si="4"/>
        <v>23.121047250000004</v>
      </c>
      <c r="N8" s="29">
        <f t="shared" si="5"/>
        <v>793.2627937499806</v>
      </c>
      <c r="O8" s="29">
        <f t="shared" si="6"/>
        <v>345.377089922698</v>
      </c>
      <c r="P8" s="29">
        <f t="shared" si="7"/>
        <v>411.30273290158726</v>
      </c>
      <c r="Q8" s="29">
        <f t="shared" si="8"/>
        <v>1492.663610946378</v>
      </c>
      <c r="R8" s="64">
        <f t="shared" si="9"/>
        <v>57.279005627888026</v>
      </c>
      <c r="S8" s="38">
        <f t="shared" si="10"/>
        <v>21.750750000000004</v>
      </c>
      <c r="T8" s="101">
        <v>1.063</v>
      </c>
      <c r="U8" s="16">
        <f t="shared" si="11"/>
        <v>277.79902500000105</v>
      </c>
      <c r="V8" s="16">
        <f t="shared" si="12"/>
        <v>279.195</v>
      </c>
      <c r="W8" s="23"/>
      <c r="X8" s="22">
        <f t="shared" si="13"/>
        <v>144.03738468528968</v>
      </c>
      <c r="Y8" s="16">
        <f t="shared" si="14"/>
        <v>144.7611906384821</v>
      </c>
      <c r="Z8" s="23"/>
      <c r="AA8" s="22">
        <f t="shared" si="15"/>
        <v>120.95035793157398</v>
      </c>
      <c r="AB8" s="16">
        <f t="shared" si="16"/>
        <v>121.55814867494873</v>
      </c>
      <c r="AC8" s="11"/>
      <c r="AD8" s="10"/>
      <c r="AE8">
        <v>0</v>
      </c>
      <c r="AF8" s="25">
        <f t="shared" si="17"/>
        <v>0.438412224864131</v>
      </c>
      <c r="AG8" s="9">
        <v>0</v>
      </c>
      <c r="AH8">
        <f t="shared" si="18"/>
        <v>0</v>
      </c>
      <c r="AI8" s="10"/>
      <c r="AJ8" s="29">
        <f t="shared" si="19"/>
        <v>12339.397003906377</v>
      </c>
      <c r="AK8" s="29">
        <f t="shared" si="20"/>
        <v>5863.095</v>
      </c>
      <c r="AL8" s="29">
        <f t="shared" si="21"/>
        <v>3039.985003408124</v>
      </c>
      <c r="AM8" s="29">
        <f t="shared" si="22"/>
        <v>2552.721122173923</v>
      </c>
      <c r="AN8" s="29">
        <f t="shared" si="23"/>
        <v>222.99452832432812</v>
      </c>
      <c r="AO8" s="29">
        <f t="shared" si="24"/>
        <v>660.60135</v>
      </c>
      <c r="AP8" s="29">
        <f t="shared" si="25"/>
        <v>545.5143393134308</v>
      </c>
      <c r="AQ8" s="28"/>
      <c r="AR8" s="28"/>
      <c r="AS8" s="95">
        <v>621.45</v>
      </c>
      <c r="AT8" s="91">
        <f t="shared" si="26"/>
        <v>615.3084619999984</v>
      </c>
      <c r="AU8" s="93">
        <v>615.3084619999984</v>
      </c>
      <c r="AV8" s="16">
        <f t="shared" si="27"/>
        <v>0</v>
      </c>
      <c r="AW8" s="24"/>
      <c r="AX8" s="26"/>
      <c r="AY8" s="33"/>
      <c r="AZ8" s="33"/>
    </row>
    <row r="9" spans="1:52" ht="12.75">
      <c r="A9" s="58">
        <v>41122</v>
      </c>
      <c r="B9" s="113">
        <v>236.56821499999973</v>
      </c>
      <c r="C9" s="113">
        <v>237.757</v>
      </c>
      <c r="D9" s="113">
        <v>135.3986510156851</v>
      </c>
      <c r="E9" s="112">
        <v>0</v>
      </c>
      <c r="F9" s="113">
        <v>123.95938701640021</v>
      </c>
      <c r="G9" s="102">
        <v>0</v>
      </c>
      <c r="H9" s="45">
        <v>49.80004414261479</v>
      </c>
      <c r="I9" s="47">
        <f t="shared" si="0"/>
        <v>497.1150380320853</v>
      </c>
      <c r="J9" s="16">
        <f t="shared" si="1"/>
        <v>693326.4128759906</v>
      </c>
      <c r="K9" s="29">
        <f t="shared" si="2"/>
        <v>9681.200062672704</v>
      </c>
      <c r="L9" s="29">
        <f t="shared" si="3"/>
        <v>1427.9779315586675</v>
      </c>
      <c r="M9" s="32">
        <f t="shared" si="4"/>
        <v>15.54982975</v>
      </c>
      <c r="N9" s="29">
        <f t="shared" si="5"/>
        <v>675.5270762500052</v>
      </c>
      <c r="O9" s="29">
        <f t="shared" si="6"/>
        <v>352.1996083603471</v>
      </c>
      <c r="P9" s="29">
        <f t="shared" si="7"/>
        <v>384.70141719831526</v>
      </c>
      <c r="Q9" s="29">
        <f t="shared" si="8"/>
        <v>1360.2310228152926</v>
      </c>
      <c r="R9" s="64">
        <f t="shared" si="9"/>
        <v>52.19707899337486</v>
      </c>
      <c r="S9" s="38">
        <f t="shared" si="10"/>
        <v>14.628250000000001</v>
      </c>
      <c r="T9" s="101">
        <v>1.063</v>
      </c>
      <c r="U9" s="16">
        <f t="shared" si="11"/>
        <v>236.56821499999973</v>
      </c>
      <c r="V9" s="16">
        <f t="shared" si="12"/>
        <v>237.757</v>
      </c>
      <c r="W9" s="23"/>
      <c r="X9" s="22">
        <f t="shared" si="13"/>
        <v>134.72165776060666</v>
      </c>
      <c r="Y9" s="16">
        <f t="shared" si="14"/>
        <v>135.3986510156851</v>
      </c>
      <c r="Z9" s="23"/>
      <c r="AA9" s="22">
        <f t="shared" si="15"/>
        <v>123.3395900813182</v>
      </c>
      <c r="AB9" s="16">
        <f t="shared" si="16"/>
        <v>123.95938701640021</v>
      </c>
      <c r="AC9" s="11"/>
      <c r="AD9" s="10"/>
      <c r="AE9">
        <v>0</v>
      </c>
      <c r="AF9" s="25">
        <f t="shared" si="17"/>
        <v>0.49800044142614786</v>
      </c>
      <c r="AG9" s="9">
        <v>0</v>
      </c>
      <c r="AH9">
        <f t="shared" si="18"/>
        <v>0</v>
      </c>
      <c r="AI9" s="10"/>
      <c r="AJ9" s="29">
        <f t="shared" si="19"/>
        <v>11109.177994231371</v>
      </c>
      <c r="AK9" s="29">
        <f t="shared" si="20"/>
        <v>4992.897</v>
      </c>
      <c r="AL9" s="29">
        <f t="shared" si="21"/>
        <v>2843.371671329387</v>
      </c>
      <c r="AM9" s="29">
        <f t="shared" si="22"/>
        <v>2603.1471273444045</v>
      </c>
      <c r="AN9" s="29">
        <f t="shared" si="23"/>
        <v>225.48134555758014</v>
      </c>
      <c r="AO9" s="29">
        <f t="shared" si="24"/>
        <v>444.28085</v>
      </c>
      <c r="AP9" s="29">
        <f t="shared" si="25"/>
        <v>497.1150380320853</v>
      </c>
      <c r="AQ9" s="28"/>
      <c r="AR9" s="28"/>
      <c r="AS9" s="95">
        <v>417.95</v>
      </c>
      <c r="AT9" s="91">
        <f t="shared" si="26"/>
        <v>622.1703329999984</v>
      </c>
      <c r="AU9" s="93">
        <v>622.1703329999984</v>
      </c>
      <c r="AV9" s="16">
        <f t="shared" si="27"/>
        <v>0</v>
      </c>
      <c r="AW9" s="24"/>
      <c r="AX9" s="26"/>
      <c r="AY9" s="33"/>
      <c r="AZ9" s="33"/>
    </row>
    <row r="10" spans="1:52" ht="12.75">
      <c r="A10" s="58">
        <v>41153</v>
      </c>
      <c r="B10" s="113">
        <v>250.77382999999998</v>
      </c>
      <c r="C10" s="113">
        <v>252.034</v>
      </c>
      <c r="D10" s="113">
        <v>162.8537167307128</v>
      </c>
      <c r="E10" s="112">
        <v>0</v>
      </c>
      <c r="F10" s="113">
        <v>180.02773696699845</v>
      </c>
      <c r="G10" s="102">
        <v>0</v>
      </c>
      <c r="H10" s="45">
        <v>50.91687017543859</v>
      </c>
      <c r="I10" s="47">
        <f t="shared" si="0"/>
        <v>594.9154536977112</v>
      </c>
      <c r="J10" s="16">
        <f t="shared" si="1"/>
        <v>829728.6662450645</v>
      </c>
      <c r="K10" s="29">
        <f t="shared" si="2"/>
        <v>11771.333041781929</v>
      </c>
      <c r="L10" s="29">
        <f t="shared" si="3"/>
        <v>1716.4158620686226</v>
      </c>
      <c r="M10" s="32">
        <f t="shared" si="4"/>
        <v>26.112329250000002</v>
      </c>
      <c r="N10" s="29">
        <f t="shared" si="5"/>
        <v>716.0916025000002</v>
      </c>
      <c r="O10" s="29">
        <f t="shared" si="6"/>
        <v>511.5038076574844</v>
      </c>
      <c r="P10" s="29">
        <f t="shared" si="7"/>
        <v>462.70812266113774</v>
      </c>
      <c r="Q10" s="29">
        <f t="shared" si="8"/>
        <v>1627.8374101803624</v>
      </c>
      <c r="R10" s="64">
        <f t="shared" si="9"/>
        <v>62.46612263826007</v>
      </c>
      <c r="S10" s="38">
        <f t="shared" si="10"/>
        <v>24.564750000000004</v>
      </c>
      <c r="T10" s="101">
        <v>1.063</v>
      </c>
      <c r="U10" s="16">
        <f t="shared" si="11"/>
        <v>250.77382999999998</v>
      </c>
      <c r="V10" s="16">
        <f t="shared" si="12"/>
        <v>252.034</v>
      </c>
      <c r="W10" s="23"/>
      <c r="X10" s="22">
        <f t="shared" si="13"/>
        <v>162.03944814705923</v>
      </c>
      <c r="Y10" s="16">
        <f t="shared" si="14"/>
        <v>162.8537167307128</v>
      </c>
      <c r="Z10" s="23"/>
      <c r="AA10" s="22">
        <f t="shared" si="15"/>
        <v>179.12759828216346</v>
      </c>
      <c r="AB10" s="16">
        <f t="shared" si="16"/>
        <v>180.02773696699845</v>
      </c>
      <c r="AC10" s="11"/>
      <c r="AD10" s="10"/>
      <c r="AE10">
        <v>0</v>
      </c>
      <c r="AF10" s="25">
        <f t="shared" si="17"/>
        <v>0.5091687017543859</v>
      </c>
      <c r="AG10" s="9">
        <v>0</v>
      </c>
      <c r="AH10">
        <f t="shared" si="18"/>
        <v>0</v>
      </c>
      <c r="AI10" s="10"/>
      <c r="AJ10" s="29">
        <f t="shared" si="19"/>
        <v>13487.748903850552</v>
      </c>
      <c r="AK10" s="29">
        <f t="shared" si="20"/>
        <v>5292.714</v>
      </c>
      <c r="AL10" s="29">
        <f t="shared" si="21"/>
        <v>3419.9280513449685</v>
      </c>
      <c r="AM10" s="29">
        <f t="shared" si="22"/>
        <v>3780.5824763069672</v>
      </c>
      <c r="AN10" s="29">
        <f t="shared" si="23"/>
        <v>248.45782619861765</v>
      </c>
      <c r="AO10" s="29">
        <f t="shared" si="24"/>
        <v>746.06655</v>
      </c>
      <c r="AP10" s="29">
        <f t="shared" si="25"/>
        <v>594.9154536977112</v>
      </c>
      <c r="AQ10" s="28"/>
      <c r="AR10" s="28"/>
      <c r="AS10" s="95">
        <v>701.85</v>
      </c>
      <c r="AT10" s="91">
        <f t="shared" si="26"/>
        <v>685.569301</v>
      </c>
      <c r="AU10" s="93">
        <v>685.569301</v>
      </c>
      <c r="AV10" s="16">
        <f t="shared" si="27"/>
        <v>0</v>
      </c>
      <c r="AW10" s="24"/>
      <c r="AX10" s="26"/>
      <c r="AY10" s="33"/>
      <c r="AZ10" s="33"/>
    </row>
    <row r="11" spans="1:52" ht="12.75">
      <c r="A11" s="58">
        <v>41183</v>
      </c>
      <c r="B11" s="113">
        <v>257.1945650000007</v>
      </c>
      <c r="C11" s="113">
        <v>258.487</v>
      </c>
      <c r="D11" s="113">
        <v>153.7806493103195</v>
      </c>
      <c r="E11" s="112">
        <v>0</v>
      </c>
      <c r="F11" s="113">
        <v>101.79097450274601</v>
      </c>
      <c r="G11" s="102">
        <v>0</v>
      </c>
      <c r="H11" s="45">
        <v>48.34685156249993</v>
      </c>
      <c r="I11" s="47">
        <f t="shared" si="0"/>
        <v>514.0586238130655</v>
      </c>
      <c r="J11" s="16">
        <f t="shared" si="1"/>
        <v>716957.634327846</v>
      </c>
      <c r="K11" s="29">
        <f t="shared" si="2"/>
        <v>10314.660940718473</v>
      </c>
      <c r="L11" s="29">
        <f t="shared" si="3"/>
        <v>1485.3959614088603</v>
      </c>
      <c r="M11" s="32">
        <f t="shared" si="4"/>
        <v>24.826896499999997</v>
      </c>
      <c r="N11" s="29">
        <f t="shared" si="5"/>
        <v>734.4261887499879</v>
      </c>
      <c r="O11" s="29">
        <f t="shared" si="6"/>
        <v>289.2136063059271</v>
      </c>
      <c r="P11" s="29">
        <f t="shared" si="7"/>
        <v>436.9292698529453</v>
      </c>
      <c r="Q11" s="29">
        <f t="shared" si="8"/>
        <v>1406.5929094085025</v>
      </c>
      <c r="R11" s="64">
        <f t="shared" si="9"/>
        <v>53.97615550035782</v>
      </c>
      <c r="S11" s="38">
        <f t="shared" si="10"/>
        <v>23.3555</v>
      </c>
      <c r="T11" s="101">
        <v>1.063</v>
      </c>
      <c r="U11" s="16">
        <f t="shared" si="11"/>
        <v>257.1945650000007</v>
      </c>
      <c r="V11" s="16">
        <f t="shared" si="12"/>
        <v>258.487</v>
      </c>
      <c r="W11" s="23"/>
      <c r="X11" s="22">
        <f t="shared" si="13"/>
        <v>153.0117460637679</v>
      </c>
      <c r="Y11" s="16">
        <f t="shared" si="14"/>
        <v>153.7806493103195</v>
      </c>
      <c r="Z11" s="23"/>
      <c r="AA11" s="22">
        <f t="shared" si="15"/>
        <v>101.28201963023228</v>
      </c>
      <c r="AB11" s="16">
        <f t="shared" si="16"/>
        <v>101.79097450274601</v>
      </c>
      <c r="AC11" s="11"/>
      <c r="AD11" s="10"/>
      <c r="AE11">
        <v>0</v>
      </c>
      <c r="AF11" s="25">
        <f t="shared" si="17"/>
        <v>0.48346851562499926</v>
      </c>
      <c r="AG11" s="9">
        <v>0</v>
      </c>
      <c r="AH11">
        <f t="shared" si="18"/>
        <v>0</v>
      </c>
      <c r="AI11" s="10"/>
      <c r="AJ11" s="29">
        <f t="shared" si="19"/>
        <v>11800.056902127333</v>
      </c>
      <c r="AK11" s="29">
        <f t="shared" si="20"/>
        <v>5428.227000000001</v>
      </c>
      <c r="AL11" s="29">
        <f t="shared" si="21"/>
        <v>3229.3936355167093</v>
      </c>
      <c r="AM11" s="29">
        <f t="shared" si="22"/>
        <v>2137.610464557666</v>
      </c>
      <c r="AN11" s="29">
        <f t="shared" si="23"/>
        <v>295.485902052958</v>
      </c>
      <c r="AO11" s="29">
        <f t="shared" si="24"/>
        <v>709.3399</v>
      </c>
      <c r="AP11" s="29">
        <f t="shared" si="25"/>
        <v>514.0586238130655</v>
      </c>
      <c r="AQ11" s="28"/>
      <c r="AR11" s="28"/>
      <c r="AS11" s="95">
        <v>667.3</v>
      </c>
      <c r="AT11" s="91">
        <f t="shared" si="26"/>
        <v>815.3337990000009</v>
      </c>
      <c r="AU11" s="93">
        <v>815.3337990000009</v>
      </c>
      <c r="AV11" s="16">
        <f t="shared" si="27"/>
        <v>0</v>
      </c>
      <c r="AW11" s="24"/>
      <c r="AX11" s="26"/>
      <c r="AY11" s="33"/>
      <c r="AZ11" s="33"/>
    </row>
    <row r="12" spans="1:52" ht="12.75">
      <c r="A12" s="58">
        <v>41214</v>
      </c>
      <c r="B12" s="113">
        <v>108.34654499999981</v>
      </c>
      <c r="C12" s="113">
        <v>108.891</v>
      </c>
      <c r="D12" s="113">
        <v>156.93711391408542</v>
      </c>
      <c r="E12" s="112">
        <v>0</v>
      </c>
      <c r="F12" s="113">
        <v>413.88547698374595</v>
      </c>
      <c r="G12" s="102">
        <v>12.321937923749983</v>
      </c>
      <c r="H12" s="45">
        <v>46.10381333803819</v>
      </c>
      <c r="I12" s="47">
        <f t="shared" si="0"/>
        <v>692.0355288215814</v>
      </c>
      <c r="J12" s="16">
        <f t="shared" si="1"/>
        <v>965182.0485656644</v>
      </c>
      <c r="K12" s="29">
        <f t="shared" si="2"/>
        <v>13904.445201451537</v>
      </c>
      <c r="L12" s="29">
        <f t="shared" si="3"/>
        <v>1991.1267900143218</v>
      </c>
      <c r="M12" s="32">
        <f t="shared" si="4"/>
        <v>24.880843750000004</v>
      </c>
      <c r="N12" s="29">
        <f t="shared" si="5"/>
        <v>309.38655375000366</v>
      </c>
      <c r="O12" s="29">
        <f t="shared" si="6"/>
        <v>1210.961817605923</v>
      </c>
      <c r="P12" s="29">
        <f t="shared" si="7"/>
        <v>445.8975749083952</v>
      </c>
      <c r="Q12" s="29">
        <f t="shared" si="8"/>
        <v>1893.5822157380517</v>
      </c>
      <c r="R12" s="64">
        <f t="shared" si="9"/>
        <v>72.66373052627026</v>
      </c>
      <c r="S12" s="38">
        <f t="shared" si="10"/>
        <v>23.406250000000004</v>
      </c>
      <c r="T12" s="101">
        <v>1.063</v>
      </c>
      <c r="U12" s="16">
        <f t="shared" si="11"/>
        <v>108.34654499999981</v>
      </c>
      <c r="V12" s="16">
        <f t="shared" si="12"/>
        <v>108.891</v>
      </c>
      <c r="W12" s="23"/>
      <c r="X12" s="22">
        <f t="shared" si="13"/>
        <v>156.152428344515</v>
      </c>
      <c r="Y12" s="16">
        <f t="shared" si="14"/>
        <v>156.93711391408542</v>
      </c>
      <c r="Z12" s="23"/>
      <c r="AA12" s="22">
        <f t="shared" si="15"/>
        <v>424.0763778329585</v>
      </c>
      <c r="AB12" s="16">
        <f t="shared" si="16"/>
        <v>426.20741490749595</v>
      </c>
      <c r="AC12" s="11"/>
      <c r="AD12" s="10"/>
      <c r="AE12">
        <v>0</v>
      </c>
      <c r="AF12" s="25">
        <f t="shared" si="17"/>
        <v>0.46103813338038185</v>
      </c>
      <c r="AG12" s="9">
        <v>0</v>
      </c>
      <c r="AH12">
        <f t="shared" si="18"/>
        <v>0</v>
      </c>
      <c r="AI12" s="10"/>
      <c r="AJ12" s="29">
        <f t="shared" si="19"/>
        <v>15895.571991465858</v>
      </c>
      <c r="AK12" s="29">
        <f t="shared" si="20"/>
        <v>2286.7110000000002</v>
      </c>
      <c r="AL12" s="29">
        <f t="shared" si="21"/>
        <v>3295.6793921957938</v>
      </c>
      <c r="AM12" s="29">
        <f t="shared" si="22"/>
        <v>8950.355713057415</v>
      </c>
      <c r="AN12" s="29">
        <f t="shared" si="23"/>
        <v>651.9446362126496</v>
      </c>
      <c r="AO12" s="29">
        <f t="shared" si="24"/>
        <v>710.8812499999999</v>
      </c>
      <c r="AP12" s="29">
        <f t="shared" si="25"/>
        <v>692.0355288215814</v>
      </c>
      <c r="AQ12" s="28"/>
      <c r="AR12" s="28"/>
      <c r="AS12" s="95">
        <v>668.75</v>
      </c>
      <c r="AT12" s="91">
        <f t="shared" si="26"/>
        <v>1798.9098406653136</v>
      </c>
      <c r="AU12" s="93">
        <v>1630.2283018000005</v>
      </c>
      <c r="AV12" s="16">
        <f t="shared" si="27"/>
        <v>168.68153886531312</v>
      </c>
      <c r="AW12" s="24"/>
      <c r="AX12" s="26"/>
      <c r="AY12" s="33"/>
      <c r="AZ12" s="33"/>
    </row>
    <row r="13" spans="1:48" ht="13.5" thickBot="1">
      <c r="A13" s="58">
        <v>41244</v>
      </c>
      <c r="B13" s="113">
        <v>29.85995</v>
      </c>
      <c r="C13" s="113">
        <v>30.108</v>
      </c>
      <c r="D13" s="113">
        <v>145.42545842643787</v>
      </c>
      <c r="E13" s="112">
        <v>0</v>
      </c>
      <c r="F13" s="113">
        <v>422.45026464160793</v>
      </c>
      <c r="G13" s="102">
        <v>50.68334335674972</v>
      </c>
      <c r="H13" s="45">
        <v>45.5187447526236</v>
      </c>
      <c r="I13" s="47">
        <f t="shared" si="0"/>
        <v>648.6670664247955</v>
      </c>
      <c r="J13" s="16">
        <f t="shared" si="1"/>
        <v>904696.0480122672</v>
      </c>
      <c r="K13" s="29">
        <f t="shared" si="2"/>
        <v>13324.868006613022</v>
      </c>
      <c r="L13" s="29">
        <f t="shared" si="3"/>
        <v>1866.5995489794504</v>
      </c>
      <c r="M13" s="32">
        <f t="shared" si="4"/>
        <v>21.794688999999998</v>
      </c>
      <c r="N13" s="29">
        <f t="shared" si="5"/>
        <v>87.32391249999998</v>
      </c>
      <c r="O13" s="29">
        <f t="shared" si="6"/>
        <v>1344.2908637253338</v>
      </c>
      <c r="P13" s="29">
        <f t="shared" si="7"/>
        <v>413.1900837541166</v>
      </c>
      <c r="Q13" s="29">
        <f t="shared" si="8"/>
        <v>1774.6471080048466</v>
      </c>
      <c r="R13" s="64">
        <f t="shared" si="9"/>
        <v>70.15775197460357</v>
      </c>
      <c r="S13" s="38">
        <f t="shared" si="10"/>
        <v>20.503</v>
      </c>
      <c r="T13" s="101">
        <v>1.063</v>
      </c>
      <c r="U13" s="16">
        <f t="shared" si="11"/>
        <v>29.85995</v>
      </c>
      <c r="V13" s="16">
        <f t="shared" si="12"/>
        <v>30.108</v>
      </c>
      <c r="W13" s="23"/>
      <c r="X13" s="22">
        <f t="shared" si="13"/>
        <v>144.69833113430568</v>
      </c>
      <c r="Y13" s="16">
        <f t="shared" si="14"/>
        <v>145.42545842643787</v>
      </c>
      <c r="Z13" s="23"/>
      <c r="AA13" s="22">
        <f t="shared" si="15"/>
        <v>470.76793995836584</v>
      </c>
      <c r="AB13" s="16">
        <f t="shared" si="16"/>
        <v>473.13360799835766</v>
      </c>
      <c r="AC13" s="11"/>
      <c r="AD13" s="10"/>
      <c r="AE13">
        <v>0</v>
      </c>
      <c r="AF13" s="25">
        <f t="shared" si="17"/>
        <v>0.45518744752623597</v>
      </c>
      <c r="AG13" s="9">
        <v>0</v>
      </c>
      <c r="AH13">
        <f t="shared" si="18"/>
        <v>0</v>
      </c>
      <c r="AI13" s="10"/>
      <c r="AJ13" s="29">
        <f t="shared" si="19"/>
        <v>15191.467555592471</v>
      </c>
      <c r="AK13" s="29">
        <f t="shared" si="20"/>
        <v>632.268</v>
      </c>
      <c r="AL13" s="29">
        <f t="shared" si="21"/>
        <v>3053.934626955195</v>
      </c>
      <c r="AM13" s="29">
        <f t="shared" si="22"/>
        <v>9935.80576796551</v>
      </c>
      <c r="AN13" s="29">
        <f t="shared" si="23"/>
        <v>946.7537606717659</v>
      </c>
      <c r="AO13" s="29">
        <f t="shared" si="24"/>
        <v>622.7053999999999</v>
      </c>
      <c r="AP13" s="29">
        <f t="shared" si="25"/>
        <v>648.6670664247955</v>
      </c>
      <c r="AQ13" s="28"/>
      <c r="AR13" s="28"/>
      <c r="AS13" s="95">
        <v>585.8</v>
      </c>
      <c r="AT13" s="91">
        <f t="shared" si="26"/>
        <v>2612.376208282527</v>
      </c>
      <c r="AU13" s="93">
        <v>1918.5450589000009</v>
      </c>
      <c r="AV13" s="16">
        <f t="shared" si="27"/>
        <v>693.8311493825258</v>
      </c>
    </row>
    <row r="14" spans="1:52" ht="13.5" thickBot="1">
      <c r="A14" s="14" t="s">
        <v>137</v>
      </c>
      <c r="B14" s="15">
        <f aca="true" t="shared" si="28" ref="B14:G14">SUM(B6:B13)</f>
        <v>1613.1258400000002</v>
      </c>
      <c r="C14" s="15">
        <f t="shared" si="28"/>
        <v>1621.3300000000002</v>
      </c>
      <c r="D14" s="15">
        <f t="shared" si="28"/>
        <v>1182.1547070306085</v>
      </c>
      <c r="E14" s="15">
        <f t="shared" si="28"/>
        <v>0</v>
      </c>
      <c r="F14" s="15">
        <f t="shared" si="28"/>
        <v>1621.266194747098</v>
      </c>
      <c r="G14" s="15">
        <f t="shared" si="28"/>
        <v>63.0052812804997</v>
      </c>
      <c r="H14" s="59">
        <v>47.726537745333566</v>
      </c>
      <c r="I14" s="48">
        <f aca="true" t="shared" si="29" ref="I14:AB14">SUM(I6:I13)</f>
        <v>4487.756183058206</v>
      </c>
      <c r="J14" s="48">
        <f t="shared" si="29"/>
        <v>6259074.174418697</v>
      </c>
      <c r="K14" s="57">
        <f>ROUNDUP(SUM(K6:K13),0)</f>
        <v>89505</v>
      </c>
      <c r="L14" s="57">
        <f>ROUNDDOWN(SUM(L6:L13),0)</f>
        <v>12936</v>
      </c>
      <c r="M14" s="57">
        <f t="shared" si="29"/>
        <v>184.0345325</v>
      </c>
      <c r="N14" s="57">
        <f t="shared" si="29"/>
        <v>4608.383419999996</v>
      </c>
      <c r="O14" s="57">
        <f t="shared" si="29"/>
        <v>4785.436331263413</v>
      </c>
      <c r="P14" s="57">
        <f t="shared" si="29"/>
        <v>3358.797061350716</v>
      </c>
      <c r="Q14" s="43">
        <f t="shared" si="29"/>
        <v>12279.354703393017</v>
      </c>
      <c r="R14" s="43">
        <f t="shared" si="29"/>
        <v>473.2621092211076</v>
      </c>
      <c r="S14" s="43">
        <f t="shared" si="29"/>
        <v>173.1275</v>
      </c>
      <c r="T14" s="15"/>
      <c r="U14" s="15">
        <f t="shared" si="29"/>
        <v>1613.1258400000002</v>
      </c>
      <c r="V14" s="15">
        <f t="shared" si="29"/>
        <v>1621.3300000000002</v>
      </c>
      <c r="W14" s="15"/>
      <c r="X14" s="15">
        <f t="shared" si="29"/>
        <v>1176.2439334954552</v>
      </c>
      <c r="Y14" s="15">
        <f t="shared" si="29"/>
        <v>1182.1547070306085</v>
      </c>
      <c r="Z14" s="15"/>
      <c r="AA14" s="15">
        <f t="shared" si="29"/>
        <v>1675.8501186474598</v>
      </c>
      <c r="AB14" s="15">
        <f t="shared" si="29"/>
        <v>1684.2714760275976</v>
      </c>
      <c r="AC14" s="15"/>
      <c r="AD14" s="15"/>
      <c r="AE14" s="15"/>
      <c r="AF14" s="15"/>
      <c r="AG14" s="15"/>
      <c r="AH14" s="15"/>
      <c r="AI14" s="15"/>
      <c r="AJ14" s="15">
        <f>SUM(AJ6:AJ13)</f>
        <v>102440.90806255117</v>
      </c>
      <c r="AK14" s="15">
        <f aca="true" t="shared" si="30" ref="AK14:AU14">SUM(AK6:AK13)</f>
        <v>34047.93000000001</v>
      </c>
      <c r="AL14" s="15">
        <f t="shared" si="30"/>
        <v>24825.248847642775</v>
      </c>
      <c r="AM14" s="15">
        <f t="shared" si="30"/>
        <v>35369.70099657955</v>
      </c>
      <c r="AN14" s="15">
        <f t="shared" si="30"/>
        <v>2939.898718328834</v>
      </c>
      <c r="AO14" s="15">
        <f t="shared" si="30"/>
        <v>5258.1295</v>
      </c>
      <c r="AP14" s="15">
        <f t="shared" si="30"/>
        <v>4487.756183058206</v>
      </c>
      <c r="AQ14" s="15"/>
      <c r="AR14" s="15"/>
      <c r="AS14" s="43">
        <f t="shared" si="30"/>
        <v>4946.5</v>
      </c>
      <c r="AT14" s="43">
        <f t="shared" si="30"/>
        <v>8112.058050947838</v>
      </c>
      <c r="AU14" s="43">
        <f t="shared" si="30"/>
        <v>7249.545362699999</v>
      </c>
      <c r="AV14" s="43">
        <f>ROUNDDOWN(SUM(AV6:AV13),0)</f>
        <v>862</v>
      </c>
      <c r="AW14" s="15"/>
      <c r="AX14" s="15"/>
      <c r="AY14" s="15"/>
      <c r="AZ14" s="15"/>
    </row>
    <row r="15" spans="1:52" s="17" customFormat="1" ht="39" thickBot="1">
      <c r="A15" s="18" t="s">
        <v>62</v>
      </c>
      <c r="B15" s="19">
        <f>B14</f>
        <v>1613.1258400000002</v>
      </c>
      <c r="C15" s="42">
        <f aca="true" t="shared" si="31" ref="C15:S15">C14</f>
        <v>1621.3300000000002</v>
      </c>
      <c r="D15" s="42">
        <f t="shared" si="31"/>
        <v>1182.1547070306085</v>
      </c>
      <c r="E15" s="44">
        <f t="shared" si="31"/>
        <v>0</v>
      </c>
      <c r="F15" s="42">
        <f t="shared" si="31"/>
        <v>1621.266194747098</v>
      </c>
      <c r="G15" s="42">
        <f t="shared" si="31"/>
        <v>63.0052812804997</v>
      </c>
      <c r="H15" s="60">
        <f t="shared" si="31"/>
        <v>47.726537745333566</v>
      </c>
      <c r="I15" s="96">
        <f t="shared" si="31"/>
        <v>4487.756183058206</v>
      </c>
      <c r="J15" s="44">
        <f t="shared" si="31"/>
        <v>6259074.174418697</v>
      </c>
      <c r="K15" s="42">
        <f t="shared" si="31"/>
        <v>89505</v>
      </c>
      <c r="L15" s="42">
        <f t="shared" si="31"/>
        <v>12936</v>
      </c>
      <c r="M15" s="42">
        <f t="shared" si="31"/>
        <v>184.0345325</v>
      </c>
      <c r="N15" s="42">
        <f t="shared" si="31"/>
        <v>4608.383419999996</v>
      </c>
      <c r="O15" s="42">
        <f t="shared" si="31"/>
        <v>4785.436331263413</v>
      </c>
      <c r="P15" s="42">
        <f t="shared" si="31"/>
        <v>3358.797061350716</v>
      </c>
      <c r="Q15" s="19">
        <f t="shared" si="31"/>
        <v>12279.354703393017</v>
      </c>
      <c r="R15" s="19">
        <f t="shared" si="31"/>
        <v>473.2621092211076</v>
      </c>
      <c r="S15" s="19">
        <f t="shared" si="31"/>
        <v>173.1275</v>
      </c>
      <c r="T15" s="19"/>
      <c r="U15" s="19">
        <f>U14</f>
        <v>1613.1258400000002</v>
      </c>
      <c r="V15" s="19">
        <f>V14</f>
        <v>1621.3300000000002</v>
      </c>
      <c r="W15" s="19"/>
      <c r="X15" s="19">
        <f>X14</f>
        <v>1176.2439334954552</v>
      </c>
      <c r="Y15" s="19">
        <f>Y14</f>
        <v>1182.1547070306085</v>
      </c>
      <c r="Z15" s="19"/>
      <c r="AA15" s="19">
        <f>AA14</f>
        <v>1675.8501186474598</v>
      </c>
      <c r="AB15" s="44">
        <f>AB14</f>
        <v>1684.2714760275976</v>
      </c>
      <c r="AC15" s="19"/>
      <c r="AD15" s="19"/>
      <c r="AE15" s="19"/>
      <c r="AF15" s="19"/>
      <c r="AG15" s="19"/>
      <c r="AH15" s="19"/>
      <c r="AI15" s="44"/>
      <c r="AJ15" s="42">
        <f aca="true" t="shared" si="32" ref="AJ15:AP15">AJ14</f>
        <v>102440.90806255117</v>
      </c>
      <c r="AK15" s="42">
        <f t="shared" si="32"/>
        <v>34047.93000000001</v>
      </c>
      <c r="AL15" s="42">
        <f t="shared" si="32"/>
        <v>24825.248847642775</v>
      </c>
      <c r="AM15" s="42">
        <f t="shared" si="32"/>
        <v>35369.70099657955</v>
      </c>
      <c r="AN15" s="42">
        <f t="shared" si="32"/>
        <v>2939.898718328834</v>
      </c>
      <c r="AO15" s="42">
        <f t="shared" si="32"/>
        <v>5258.1295</v>
      </c>
      <c r="AP15" s="19">
        <f t="shared" si="32"/>
        <v>4487.756183058206</v>
      </c>
      <c r="AQ15" s="19"/>
      <c r="AR15" s="19"/>
      <c r="AS15" s="42">
        <f>AS14</f>
        <v>4946.5</v>
      </c>
      <c r="AT15" s="42">
        <f>AT14</f>
        <v>8112.058050947838</v>
      </c>
      <c r="AU15" s="42">
        <f>AU14</f>
        <v>7249.545362699999</v>
      </c>
      <c r="AV15" s="42">
        <f>AV14</f>
        <v>862</v>
      </c>
      <c r="AW15" s="19"/>
      <c r="AX15" s="19"/>
      <c r="AY15" s="19"/>
      <c r="AZ15" s="19"/>
    </row>
    <row r="16" spans="8:48" ht="12.75">
      <c r="H16" s="4"/>
      <c r="K16" s="4"/>
      <c r="L16" s="4"/>
      <c r="N16" s="4"/>
      <c r="O16" s="4"/>
      <c r="P16" s="4"/>
      <c r="Q16" s="4"/>
      <c r="R16" s="65"/>
      <c r="S16" s="9"/>
      <c r="T16" s="12"/>
      <c r="U16" s="9"/>
      <c r="W16" s="97"/>
      <c r="X16" s="9"/>
      <c r="Y16" s="9"/>
      <c r="Z16" s="97"/>
      <c r="AA16" s="4"/>
      <c r="AB16" s="4"/>
      <c r="AC16" s="11"/>
      <c r="AD16" s="10"/>
      <c r="AF16" s="8"/>
      <c r="AG16" s="9"/>
      <c r="AI16" s="10"/>
      <c r="AJ16" s="4"/>
      <c r="AK16" s="4"/>
      <c r="AL16" s="4"/>
      <c r="AM16" s="4"/>
      <c r="AN16" s="99"/>
      <c r="AO16" s="4"/>
      <c r="AP16" s="4"/>
      <c r="AS16" s="35"/>
      <c r="AT16" s="4"/>
      <c r="AU16" s="4"/>
      <c r="AV16" s="4"/>
    </row>
    <row r="17" spans="1:47" ht="12.75">
      <c r="A17" s="31" t="s">
        <v>63</v>
      </c>
      <c r="B17" s="2"/>
      <c r="C17" s="2"/>
      <c r="D17" s="5"/>
      <c r="E17" s="5"/>
      <c r="F17" s="5"/>
      <c r="G17" s="5"/>
      <c r="H17" s="50"/>
      <c r="I17" s="50"/>
      <c r="J17" s="54"/>
      <c r="L17" s="38"/>
      <c r="M17" s="20"/>
      <c r="N17" s="20"/>
      <c r="O17" s="20"/>
      <c r="P17" s="20"/>
      <c r="Q17" s="20"/>
      <c r="R17" s="66"/>
      <c r="S17" s="20"/>
      <c r="U17" s="9"/>
      <c r="W17" s="20"/>
      <c r="X17" s="5"/>
      <c r="Y17" s="5"/>
      <c r="Z17" s="13"/>
      <c r="AA17" s="4"/>
      <c r="AB17" s="4"/>
      <c r="AC17" s="11"/>
      <c r="AD17" s="10"/>
      <c r="AF17" s="8"/>
      <c r="AG17" s="9"/>
      <c r="AI17" s="10"/>
      <c r="AJ17" s="4"/>
      <c r="AK17" s="4"/>
      <c r="AL17" s="4"/>
      <c r="AM17" s="4"/>
      <c r="AN17" s="4"/>
      <c r="AO17" s="4"/>
      <c r="AP17" s="4"/>
      <c r="AQ17" s="109"/>
      <c r="AR17" s="109"/>
      <c r="AS17" s="109"/>
      <c r="AU17" s="35"/>
    </row>
    <row r="18" spans="1:48" ht="12.75">
      <c r="A18" s="30" t="s">
        <v>64</v>
      </c>
      <c r="B18" t="s">
        <v>65</v>
      </c>
      <c r="H18" s="50"/>
      <c r="I18" s="50"/>
      <c r="J18" s="35"/>
      <c r="M18" s="35"/>
      <c r="N18" s="99"/>
      <c r="O18" s="35"/>
      <c r="P18" s="20"/>
      <c r="Q18" s="66"/>
      <c r="R18" s="66"/>
      <c r="S18" s="20"/>
      <c r="U18" s="9"/>
      <c r="W18" s="52"/>
      <c r="X18" s="20"/>
      <c r="Y18" s="20"/>
      <c r="Z18" s="13"/>
      <c r="AA18" s="4"/>
      <c r="AB18" s="4"/>
      <c r="AC18" s="11"/>
      <c r="AD18" s="10"/>
      <c r="AF18" s="8"/>
      <c r="AG18" s="9"/>
      <c r="AI18" s="10"/>
      <c r="AJ18" s="4"/>
      <c r="AK18" s="4"/>
      <c r="AL18" s="4"/>
      <c r="AM18" s="4"/>
      <c r="AN18" s="4"/>
      <c r="AO18" s="4"/>
      <c r="AP18" s="4"/>
      <c r="AQ18" s="35"/>
      <c r="AR18" s="50"/>
      <c r="AS18" s="35"/>
      <c r="AT18" s="35"/>
      <c r="AU18" s="35"/>
      <c r="AV18" s="20"/>
    </row>
    <row r="19" spans="1:48" ht="12.75">
      <c r="A19" s="100" t="s">
        <v>134</v>
      </c>
      <c r="B19" t="s">
        <v>135</v>
      </c>
      <c r="H19" s="50"/>
      <c r="I19" s="50"/>
      <c r="J19" s="50"/>
      <c r="L19" s="50"/>
      <c r="M19" s="35"/>
      <c r="N19" s="99"/>
      <c r="O19" s="35"/>
      <c r="P19" s="20"/>
      <c r="Q19" s="66"/>
      <c r="R19" s="66"/>
      <c r="S19" s="20"/>
      <c r="U19" s="9"/>
      <c r="W19" s="53"/>
      <c r="X19" s="41"/>
      <c r="Y19" s="20"/>
      <c r="Z19" s="51"/>
      <c r="AA19" s="4"/>
      <c r="AB19" s="4"/>
      <c r="AC19" s="11"/>
      <c r="AD19" s="10"/>
      <c r="AF19" s="8"/>
      <c r="AG19" s="9"/>
      <c r="AI19" s="10"/>
      <c r="AJ19" s="4"/>
      <c r="AK19" s="4"/>
      <c r="AL19" s="4"/>
      <c r="AM19" s="4"/>
      <c r="AN19" s="99"/>
      <c r="AO19" s="4"/>
      <c r="AP19" s="4"/>
      <c r="AR19" s="35"/>
      <c r="AS19" s="35"/>
      <c r="AT19" s="35"/>
      <c r="AU19" s="35"/>
      <c r="AV19" s="37"/>
    </row>
    <row r="20" spans="1:48" ht="12.75">
      <c r="A20" t="s">
        <v>66</v>
      </c>
      <c r="B20" t="s">
        <v>67</v>
      </c>
      <c r="E20" s="20"/>
      <c r="H20" s="50"/>
      <c r="I20" s="50"/>
      <c r="J20" s="50"/>
      <c r="L20" s="50"/>
      <c r="M20" s="35"/>
      <c r="N20" s="99"/>
      <c r="O20" s="35"/>
      <c r="P20" s="37"/>
      <c r="Q20" s="105"/>
      <c r="R20" s="106"/>
      <c r="S20" s="37"/>
      <c r="T20" s="12"/>
      <c r="U20" s="9"/>
      <c r="W20" s="53"/>
      <c r="X20" s="41"/>
      <c r="Y20" s="20"/>
      <c r="Z20" s="51"/>
      <c r="AA20" s="4"/>
      <c r="AB20" s="4"/>
      <c r="AC20" s="11"/>
      <c r="AD20" s="10"/>
      <c r="AF20" s="8"/>
      <c r="AG20" s="9"/>
      <c r="AI20" s="10"/>
      <c r="AJ20" s="4"/>
      <c r="AK20" s="4"/>
      <c r="AL20" s="4"/>
      <c r="AM20" s="4"/>
      <c r="AN20" s="99"/>
      <c r="AO20" s="4"/>
      <c r="AP20" s="4"/>
      <c r="AR20" s="35"/>
      <c r="AS20" s="35"/>
      <c r="AT20" s="35"/>
      <c r="AU20" s="35"/>
      <c r="AV20" s="37"/>
    </row>
    <row r="21" spans="1:48" ht="12.75">
      <c r="A21" s="36" t="s">
        <v>77</v>
      </c>
      <c r="B21" t="s">
        <v>76</v>
      </c>
      <c r="C21" s="20"/>
      <c r="D21" s="20"/>
      <c r="E21" s="20"/>
      <c r="F21" s="20"/>
      <c r="G21" s="20"/>
      <c r="H21" s="39"/>
      <c r="I21" s="50"/>
      <c r="J21" s="50"/>
      <c r="L21" s="50"/>
      <c r="M21" s="35"/>
      <c r="N21" s="99"/>
      <c r="O21" s="35"/>
      <c r="P21" s="35"/>
      <c r="Q21" s="107"/>
      <c r="R21" s="65"/>
      <c r="S21" s="16"/>
      <c r="T21" s="12"/>
      <c r="U21" s="9"/>
      <c r="W21" s="53"/>
      <c r="X21" s="41"/>
      <c r="Y21" s="20"/>
      <c r="Z21" s="51"/>
      <c r="AA21" s="4"/>
      <c r="AB21" s="4"/>
      <c r="AC21" s="11"/>
      <c r="AD21" s="10"/>
      <c r="AF21" s="8"/>
      <c r="AG21" s="9"/>
      <c r="AI21" s="10"/>
      <c r="AJ21" s="4"/>
      <c r="AK21" s="4"/>
      <c r="AL21" s="4"/>
      <c r="AM21" s="4"/>
      <c r="AN21" s="99"/>
      <c r="AO21" s="4"/>
      <c r="AP21" s="4"/>
      <c r="AR21" s="35"/>
      <c r="AS21" s="35"/>
      <c r="AT21" s="35"/>
      <c r="AU21" s="35"/>
      <c r="AV21" s="35"/>
    </row>
    <row r="22" spans="4:48" ht="12.75">
      <c r="D22" s="5"/>
      <c r="E22" s="5"/>
      <c r="F22" s="5"/>
      <c r="G22" s="5"/>
      <c r="H22" s="39"/>
      <c r="I22" s="50"/>
      <c r="J22" s="50"/>
      <c r="L22" s="50"/>
      <c r="M22" s="35"/>
      <c r="N22" s="99"/>
      <c r="O22" s="35"/>
      <c r="P22" s="35"/>
      <c r="Q22" s="107"/>
      <c r="R22" s="65"/>
      <c r="S22" s="35"/>
      <c r="V22"/>
      <c r="W22" s="53"/>
      <c r="X22" s="41"/>
      <c r="Y22" s="20"/>
      <c r="Z22" s="51"/>
      <c r="AN22" s="99"/>
      <c r="AR22" s="35"/>
      <c r="AS22" s="35"/>
      <c r="AT22" s="35"/>
      <c r="AU22" s="35"/>
      <c r="AV22" s="35"/>
    </row>
    <row r="23" spans="1:48" ht="12.75">
      <c r="A23" s="34" t="s">
        <v>75</v>
      </c>
      <c r="B23" s="2"/>
      <c r="C23" s="2"/>
      <c r="D23" s="20"/>
      <c r="E23" s="20"/>
      <c r="F23" s="20"/>
      <c r="G23" s="20"/>
      <c r="H23" s="40"/>
      <c r="I23" s="50"/>
      <c r="J23" s="50"/>
      <c r="L23" s="50"/>
      <c r="M23" s="35"/>
      <c r="N23" s="99"/>
      <c r="O23" s="35"/>
      <c r="P23" s="35"/>
      <c r="Q23" s="107"/>
      <c r="R23" s="65"/>
      <c r="S23" s="16"/>
      <c r="T23" s="12"/>
      <c r="U23" s="9"/>
      <c r="W23" s="53"/>
      <c r="X23" s="49"/>
      <c r="Y23" s="5"/>
      <c r="Z23" s="51"/>
      <c r="AA23" s="4"/>
      <c r="AB23" s="4"/>
      <c r="AC23" s="11"/>
      <c r="AD23" s="10"/>
      <c r="AF23" s="8"/>
      <c r="AG23" s="9"/>
      <c r="AI23" s="10"/>
      <c r="AJ23" s="4"/>
      <c r="AK23" s="4"/>
      <c r="AL23" s="4"/>
      <c r="AM23" s="4"/>
      <c r="AN23" s="99"/>
      <c r="AO23" s="4"/>
      <c r="AP23" s="4"/>
      <c r="AR23" s="35"/>
      <c r="AS23" s="35"/>
      <c r="AT23" s="35"/>
      <c r="AU23" s="35"/>
      <c r="AV23" s="35"/>
    </row>
    <row r="24" spans="1:48" ht="12.75">
      <c r="A24" s="111" t="s">
        <v>141</v>
      </c>
      <c r="B24" s="35"/>
      <c r="C24" s="20"/>
      <c r="D24" s="20"/>
      <c r="E24" s="20"/>
      <c r="F24" s="20"/>
      <c r="G24" s="20"/>
      <c r="H24" s="39"/>
      <c r="I24" s="50"/>
      <c r="J24" s="50"/>
      <c r="L24" s="50"/>
      <c r="M24" s="35"/>
      <c r="N24" s="99"/>
      <c r="O24" s="35"/>
      <c r="P24" s="35"/>
      <c r="Q24" s="107"/>
      <c r="R24" s="65"/>
      <c r="S24" s="16"/>
      <c r="T24" s="12"/>
      <c r="U24" s="9"/>
      <c r="W24" s="53"/>
      <c r="X24" s="41"/>
      <c r="Y24" s="39"/>
      <c r="Z24" s="51"/>
      <c r="AA24" s="4"/>
      <c r="AB24" s="4"/>
      <c r="AC24" s="11"/>
      <c r="AD24" s="10"/>
      <c r="AF24" s="8"/>
      <c r="AG24" s="9"/>
      <c r="AI24" s="10"/>
      <c r="AJ24" s="4"/>
      <c r="AK24" s="4"/>
      <c r="AL24" s="4"/>
      <c r="AM24" s="4"/>
      <c r="AN24" s="99"/>
      <c r="AO24" s="4"/>
      <c r="AP24" s="4"/>
      <c r="AR24" s="35"/>
      <c r="AS24" s="35"/>
      <c r="AT24" s="35"/>
      <c r="AU24" s="35"/>
      <c r="AV24" s="35"/>
    </row>
    <row r="25" spans="1:48" ht="12.75">
      <c r="A25" s="111" t="s">
        <v>142</v>
      </c>
      <c r="B25" s="35"/>
      <c r="C25" s="20"/>
      <c r="D25" s="20"/>
      <c r="E25" s="20"/>
      <c r="F25" s="20"/>
      <c r="G25" s="20"/>
      <c r="H25" s="39"/>
      <c r="I25" s="50"/>
      <c r="J25" s="50"/>
      <c r="L25" s="50"/>
      <c r="M25" s="35"/>
      <c r="N25" s="99"/>
      <c r="O25" s="35"/>
      <c r="P25" s="35"/>
      <c r="Q25" s="107"/>
      <c r="R25" s="65"/>
      <c r="S25" s="16"/>
      <c r="T25" s="12"/>
      <c r="U25" s="9"/>
      <c r="W25" s="53"/>
      <c r="X25" s="41"/>
      <c r="Y25" s="54"/>
      <c r="Z25" s="51"/>
      <c r="AA25" s="4"/>
      <c r="AB25" s="4"/>
      <c r="AC25" s="11"/>
      <c r="AD25" s="10"/>
      <c r="AF25" s="8"/>
      <c r="AG25" s="9"/>
      <c r="AI25" s="10"/>
      <c r="AJ25" s="4"/>
      <c r="AK25" s="4"/>
      <c r="AL25" s="4"/>
      <c r="AM25" s="4"/>
      <c r="AN25" s="99"/>
      <c r="AO25" s="4"/>
      <c r="AP25" s="4"/>
      <c r="AR25" s="35"/>
      <c r="AS25" s="35"/>
      <c r="AT25" s="35"/>
      <c r="AU25" s="35"/>
      <c r="AV25" s="35"/>
    </row>
    <row r="26" spans="1:48" ht="12.75">
      <c r="A26" s="111" t="s">
        <v>140</v>
      </c>
      <c r="B26" s="35"/>
      <c r="C26" s="20"/>
      <c r="D26" s="20"/>
      <c r="E26" s="20"/>
      <c r="F26" s="20"/>
      <c r="G26" s="20"/>
      <c r="H26" s="39"/>
      <c r="I26" s="50"/>
      <c r="J26" s="50"/>
      <c r="L26" s="50"/>
      <c r="O26" s="99"/>
      <c r="P26" s="35"/>
      <c r="Q26" s="107"/>
      <c r="R26" s="65"/>
      <c r="S26" s="16"/>
      <c r="T26" s="12"/>
      <c r="U26" s="9"/>
      <c r="W26" s="53"/>
      <c r="X26" s="41"/>
      <c r="Y26" s="54"/>
      <c r="Z26" s="51"/>
      <c r="AA26" s="4"/>
      <c r="AB26" s="4"/>
      <c r="AC26" s="11"/>
      <c r="AD26" s="10"/>
      <c r="AF26" s="8"/>
      <c r="AG26" s="9"/>
      <c r="AI26" s="10"/>
      <c r="AJ26" s="4"/>
      <c r="AK26" s="4"/>
      <c r="AL26" s="4"/>
      <c r="AM26" s="4"/>
      <c r="AN26" s="99"/>
      <c r="AO26" s="4"/>
      <c r="AP26" s="4"/>
      <c r="AR26" s="35"/>
      <c r="AS26" s="35"/>
      <c r="AT26" s="35"/>
      <c r="AU26" s="35"/>
      <c r="AV26" s="35"/>
    </row>
    <row r="27" spans="1:48" ht="12.75">
      <c r="A27"/>
      <c r="B27" s="35"/>
      <c r="C27" s="20"/>
      <c r="D27" s="20"/>
      <c r="E27" s="20"/>
      <c r="F27" s="20"/>
      <c r="G27" s="20"/>
      <c r="H27" s="39"/>
      <c r="I27" s="50"/>
      <c r="J27" s="50"/>
      <c r="L27" s="50"/>
      <c r="O27" s="99"/>
      <c r="P27" s="35"/>
      <c r="Q27" s="107"/>
      <c r="R27" s="65"/>
      <c r="S27" s="16"/>
      <c r="T27" s="12"/>
      <c r="U27" s="9"/>
      <c r="W27" s="55"/>
      <c r="X27" s="41"/>
      <c r="Y27" s="41"/>
      <c r="Z27" s="51"/>
      <c r="AA27" s="4"/>
      <c r="AB27" s="4"/>
      <c r="AC27" s="11"/>
      <c r="AD27" s="10"/>
      <c r="AF27" s="8"/>
      <c r="AG27" s="9"/>
      <c r="AI27" s="10"/>
      <c r="AJ27" s="4"/>
      <c r="AK27" s="4"/>
      <c r="AL27" s="4"/>
      <c r="AM27" s="4"/>
      <c r="AN27" s="99"/>
      <c r="AO27" s="4"/>
      <c r="AP27" s="4"/>
      <c r="AR27" s="35"/>
      <c r="AS27" s="35"/>
      <c r="AT27" s="35"/>
      <c r="AU27" s="35"/>
      <c r="AV27" s="35"/>
    </row>
    <row r="28" spans="1:48" ht="12.75">
      <c r="A28"/>
      <c r="B28" s="35"/>
      <c r="C28" s="20"/>
      <c r="D28" s="20"/>
      <c r="E28" s="20"/>
      <c r="F28" s="20"/>
      <c r="G28" s="20"/>
      <c r="H28" s="103"/>
      <c r="I28" s="50"/>
      <c r="J28" s="50"/>
      <c r="L28" s="50"/>
      <c r="O28" s="99"/>
      <c r="P28" s="35"/>
      <c r="Q28" s="107"/>
      <c r="R28" s="65"/>
      <c r="S28" s="16"/>
      <c r="T28" s="12"/>
      <c r="U28" s="9"/>
      <c r="W28" s="53"/>
      <c r="X28" s="51"/>
      <c r="Y28" s="54"/>
      <c r="Z28" s="51"/>
      <c r="AA28" s="4"/>
      <c r="AB28" s="4"/>
      <c r="AC28" s="11"/>
      <c r="AD28" s="10"/>
      <c r="AF28" s="8"/>
      <c r="AG28" s="9"/>
      <c r="AI28" s="10"/>
      <c r="AJ28" s="4"/>
      <c r="AK28" s="4"/>
      <c r="AL28" s="4"/>
      <c r="AM28" s="4"/>
      <c r="AN28" s="99"/>
      <c r="AO28" s="4"/>
      <c r="AP28" s="4"/>
      <c r="AR28" s="50"/>
      <c r="AS28" s="35"/>
      <c r="AT28" s="35"/>
      <c r="AU28" s="104"/>
      <c r="AV28" s="35"/>
    </row>
    <row r="29" spans="1:48" ht="12.75">
      <c r="A29"/>
      <c r="B29" s="35"/>
      <c r="C29" s="20"/>
      <c r="D29" s="20"/>
      <c r="E29" s="20"/>
      <c r="F29" s="20"/>
      <c r="G29" s="20"/>
      <c r="H29" s="103"/>
      <c r="I29" s="50"/>
      <c r="J29" s="50"/>
      <c r="K29" s="50"/>
      <c r="L29" s="50"/>
      <c r="O29" s="99"/>
      <c r="P29" s="35"/>
      <c r="Q29" s="107"/>
      <c r="R29" s="65"/>
      <c r="S29" s="16"/>
      <c r="T29" s="12"/>
      <c r="U29" s="9"/>
      <c r="W29" s="53"/>
      <c r="X29" s="51"/>
      <c r="Y29" s="41"/>
      <c r="Z29" s="51"/>
      <c r="AA29" s="4"/>
      <c r="AB29" s="4"/>
      <c r="AC29" s="11"/>
      <c r="AD29" s="10"/>
      <c r="AF29" s="8"/>
      <c r="AG29" s="9"/>
      <c r="AI29" s="10"/>
      <c r="AJ29" s="4"/>
      <c r="AK29" s="4"/>
      <c r="AL29" s="4"/>
      <c r="AM29" s="4"/>
      <c r="AN29" s="4"/>
      <c r="AO29" s="4"/>
      <c r="AP29" s="4"/>
      <c r="AR29" s="99"/>
      <c r="AS29" s="35"/>
      <c r="AT29" s="35"/>
      <c r="AU29" s="104"/>
      <c r="AV29" s="35"/>
    </row>
    <row r="30" spans="1:48" ht="12.75">
      <c r="A30"/>
      <c r="B30" s="35"/>
      <c r="C30" s="20"/>
      <c r="D30" s="20"/>
      <c r="E30" s="20"/>
      <c r="F30" s="20"/>
      <c r="G30" s="20"/>
      <c r="H30" s="103"/>
      <c r="I30" s="20"/>
      <c r="J30" s="4"/>
      <c r="O30" s="99"/>
      <c r="P30" s="35"/>
      <c r="Q30" s="107"/>
      <c r="R30" s="65"/>
      <c r="S30" s="16"/>
      <c r="T30" s="12"/>
      <c r="U30" s="9"/>
      <c r="W30" s="56"/>
      <c r="X30" s="20"/>
      <c r="Y30" s="20"/>
      <c r="Z30" s="51"/>
      <c r="AA30" s="4"/>
      <c r="AB30" s="4"/>
      <c r="AC30" s="11"/>
      <c r="AD30" s="10"/>
      <c r="AF30" s="8"/>
      <c r="AG30" s="9"/>
      <c r="AI30" s="10"/>
      <c r="AJ30" s="4"/>
      <c r="AK30" s="4"/>
      <c r="AL30" s="4"/>
      <c r="AM30" s="4"/>
      <c r="AN30" s="4"/>
      <c r="AO30" s="4"/>
      <c r="AP30" s="4"/>
      <c r="AQ30" s="62"/>
      <c r="AR30" s="110"/>
      <c r="AS30" s="109"/>
      <c r="AU30" s="104"/>
      <c r="AV30" s="35"/>
    </row>
    <row r="31" spans="2:48" ht="12.75">
      <c r="B31" s="35"/>
      <c r="C31" s="20"/>
      <c r="D31" s="20"/>
      <c r="E31" s="20"/>
      <c r="F31" s="20"/>
      <c r="G31" s="20"/>
      <c r="H31" s="103"/>
      <c r="I31" s="20"/>
      <c r="J31" s="4"/>
      <c r="O31" s="99"/>
      <c r="P31" s="35"/>
      <c r="Q31" s="107"/>
      <c r="R31" s="65"/>
      <c r="S31" s="16"/>
      <c r="T31" s="12"/>
      <c r="U31" s="9"/>
      <c r="W31" s="13"/>
      <c r="X31" s="9"/>
      <c r="Y31" s="9"/>
      <c r="Z31" s="13"/>
      <c r="AA31" s="4"/>
      <c r="AB31" s="4"/>
      <c r="AC31" s="11"/>
      <c r="AD31" s="10"/>
      <c r="AF31" s="8"/>
      <c r="AG31" s="9"/>
      <c r="AI31" s="10"/>
      <c r="AJ31" s="4"/>
      <c r="AK31" s="4"/>
      <c r="AL31" s="4"/>
      <c r="AM31" s="4"/>
      <c r="AN31" s="4"/>
      <c r="AO31" s="4"/>
      <c r="AP31" s="4"/>
      <c r="AQ31" s="62"/>
      <c r="AR31" s="110"/>
      <c r="AS31" s="109"/>
      <c r="AU31" s="104"/>
      <c r="AV31" s="35"/>
    </row>
    <row r="32" spans="2:48" ht="12.75">
      <c r="B32" s="35"/>
      <c r="C32" s="37"/>
      <c r="D32" s="37"/>
      <c r="E32" s="37"/>
      <c r="F32" s="37"/>
      <c r="G32" s="37"/>
      <c r="H32" s="41"/>
      <c r="I32" s="37"/>
      <c r="J32" s="4"/>
      <c r="O32" s="99"/>
      <c r="P32" s="35"/>
      <c r="Q32" s="107"/>
      <c r="R32" s="65"/>
      <c r="S32" s="16"/>
      <c r="T32" s="12"/>
      <c r="U32" s="9"/>
      <c r="W32" s="13"/>
      <c r="X32" s="9"/>
      <c r="Y32" s="9"/>
      <c r="Z32" s="13"/>
      <c r="AA32" s="4"/>
      <c r="AB32" s="4"/>
      <c r="AC32" s="11"/>
      <c r="AD32" s="10"/>
      <c r="AF32" s="8"/>
      <c r="AG32" s="9"/>
      <c r="AI32" s="10"/>
      <c r="AJ32" s="4"/>
      <c r="AK32" s="4"/>
      <c r="AL32" s="4"/>
      <c r="AM32" s="4"/>
      <c r="AN32" s="4"/>
      <c r="AO32" s="4"/>
      <c r="AP32" s="4"/>
      <c r="AQ32" s="62"/>
      <c r="AR32" s="110"/>
      <c r="AS32" s="109"/>
      <c r="AU32" s="104"/>
      <c r="AV32" s="35"/>
    </row>
    <row r="33" spans="3:48" ht="12.75">
      <c r="C33" s="20"/>
      <c r="D33" s="20"/>
      <c r="E33" s="20"/>
      <c r="F33" s="20"/>
      <c r="G33" s="20"/>
      <c r="H33" s="20"/>
      <c r="I33" s="20"/>
      <c r="O33" s="99"/>
      <c r="P33" s="35"/>
      <c r="Q33" s="107"/>
      <c r="R33" s="65"/>
      <c r="S33" s="35"/>
      <c r="AQ33" s="62"/>
      <c r="AR33" s="110"/>
      <c r="AS33" s="109"/>
      <c r="AU33" s="104"/>
      <c r="AV33" s="35"/>
    </row>
    <row r="34" spans="15:48" ht="12.75">
      <c r="O34" s="99"/>
      <c r="P34" s="35"/>
      <c r="Q34" s="107"/>
      <c r="R34" s="65"/>
      <c r="S34" s="35"/>
      <c r="AQ34" s="62"/>
      <c r="AR34" s="110"/>
      <c r="AS34" s="109"/>
      <c r="AU34" s="104"/>
      <c r="AV34" s="35"/>
    </row>
    <row r="35" spans="15:48" ht="12.75">
      <c r="O35" s="99"/>
      <c r="P35" s="35"/>
      <c r="Q35" s="107"/>
      <c r="R35" s="65"/>
      <c r="S35" s="35"/>
      <c r="AQ35" s="62"/>
      <c r="AR35" s="110"/>
      <c r="AS35" s="109"/>
      <c r="AU35" s="104"/>
      <c r="AV35" s="35"/>
    </row>
    <row r="36" spans="15:48" ht="12.75">
      <c r="O36" s="99"/>
      <c r="P36" s="35"/>
      <c r="Q36" s="107"/>
      <c r="R36" s="65"/>
      <c r="S36" s="35"/>
      <c r="AQ36" s="109"/>
      <c r="AR36" s="110"/>
      <c r="AS36" s="109"/>
      <c r="AU36" s="104"/>
      <c r="AV36" s="35"/>
    </row>
    <row r="37" spans="15:19" ht="12.75">
      <c r="O37" s="99"/>
      <c r="P37" s="35"/>
      <c r="Q37" s="107"/>
      <c r="R37" s="65"/>
      <c r="S37" s="35"/>
    </row>
  </sheetData>
  <sheetProtection/>
  <printOptions horizontalCentered="1"/>
  <pageMargins left="0.2" right="0.17" top="0.61" bottom="0.61" header="0.5118110236220472" footer="0.3"/>
  <pageSetup fitToHeight="1" fitToWidth="1" horizontalDpi="600" verticalDpi="600" orientation="landscape" paperSize="9" scale="34"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1</cp:lastModifiedBy>
  <cp:lastPrinted>2011-04-27T15:13:25Z</cp:lastPrinted>
  <dcterms:created xsi:type="dcterms:W3CDTF">2008-12-06T07:55:45Z</dcterms:created>
  <dcterms:modified xsi:type="dcterms:W3CDTF">2013-03-27T09:11:47Z</dcterms:modified>
  <cp:category/>
  <cp:version/>
  <cp:contentType/>
  <cp:contentStatus/>
</cp:coreProperties>
</file>