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40" windowWidth="11415" windowHeight="9030" activeTab="4"/>
  </bookViews>
  <sheets>
    <sheet name="ALUSHTA 1PV - ER VALUES" sheetId="1" r:id="rId1"/>
    <sheet name="YALTA 1PV - ER VALUES" sheetId="2" r:id="rId2"/>
    <sheet name="Annex 1-Table A.1.1" sheetId="3" r:id="rId3"/>
    <sheet name="Annex 1-Table A.1.2" sheetId="4" r:id="rId4"/>
    <sheet name="Annex 1-Table A.1.3" sheetId="6" r:id="rId5"/>
  </sheets>
  <definedNames>
    <definedName name="_xlnm._FilterDatabase" localSheetId="0" hidden="1">'ALUSHTA 1PV - ER VALUES'!$A$4:$B$4</definedName>
    <definedName name="_xlnm._FilterDatabase" localSheetId="1" hidden="1">'YALTA 1PV - ER VALUES'!$A$4:$B$4</definedName>
  </definedNames>
  <calcPr calcId="125725"/>
</workbook>
</file>

<file path=xl/calcChain.xml><?xml version="1.0" encoding="utf-8"?>
<calcChain xmlns="http://schemas.openxmlformats.org/spreadsheetml/2006/main">
  <c r="D7" i="6"/>
  <c r="D8"/>
  <c r="D9" s="1"/>
  <c r="D6"/>
  <c r="C7"/>
  <c r="C8"/>
  <c r="C6"/>
  <c r="D7" i="4"/>
  <c r="D8"/>
  <c r="D6"/>
  <c r="D9" s="1"/>
  <c r="C7"/>
  <c r="C8"/>
  <c r="E8" s="1"/>
  <c r="C6"/>
  <c r="C9" l="1"/>
  <c r="E7"/>
  <c r="E8" i="6"/>
  <c r="E6" i="4"/>
  <c r="E9"/>
  <c r="E6" i="6"/>
  <c r="E7"/>
  <c r="C9"/>
  <c r="E9" l="1"/>
  <c r="K7" i="1"/>
  <c r="L7" s="1"/>
  <c r="M7" s="1"/>
  <c r="J7"/>
  <c r="K6"/>
  <c r="J6"/>
  <c r="J8" s="1"/>
  <c r="K5"/>
  <c r="K8" s="1"/>
  <c r="J5"/>
  <c r="J3"/>
  <c r="L6" s="1"/>
  <c r="M6" s="1"/>
  <c r="J1"/>
  <c r="N6" i="2"/>
  <c r="N7"/>
  <c r="N5"/>
  <c r="M6"/>
  <c r="M7"/>
  <c r="M5"/>
  <c r="M8" s="1"/>
  <c r="N8"/>
  <c r="L6"/>
  <c r="L8" s="1"/>
  <c r="L7"/>
  <c r="L5"/>
  <c r="J1"/>
  <c r="J3"/>
  <c r="K5"/>
  <c r="K8" s="1"/>
  <c r="K6"/>
  <c r="K7"/>
  <c r="C10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C101" i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N7" l="1"/>
  <c r="N6"/>
  <c r="L5"/>
  <c r="G27" i="2"/>
  <c r="G27" i="1"/>
  <c r="H9" i="3"/>
  <c r="H10"/>
  <c r="H8"/>
  <c r="H20" s="1"/>
  <c r="F9"/>
  <c r="F10"/>
  <c r="F11"/>
  <c r="F12"/>
  <c r="F13"/>
  <c r="F14"/>
  <c r="F15"/>
  <c r="F16"/>
  <c r="F17"/>
  <c r="F18"/>
  <c r="F19"/>
  <c r="F8"/>
  <c r="F20" s="1"/>
  <c r="D14"/>
  <c r="D15"/>
  <c r="D16"/>
  <c r="D17"/>
  <c r="D18"/>
  <c r="D19"/>
  <c r="D13"/>
  <c r="G9"/>
  <c r="G10"/>
  <c r="G8"/>
  <c r="E9"/>
  <c r="E10"/>
  <c r="E11"/>
  <c r="E12"/>
  <c r="E13"/>
  <c r="E14"/>
  <c r="E15"/>
  <c r="E16"/>
  <c r="E17"/>
  <c r="E18"/>
  <c r="E19"/>
  <c r="E8"/>
  <c r="E20" s="1"/>
  <c r="C14"/>
  <c r="C15"/>
  <c r="C16"/>
  <c r="C17"/>
  <c r="C18"/>
  <c r="C19"/>
  <c r="C13"/>
  <c r="C20" l="1"/>
  <c r="E21"/>
  <c r="G20"/>
  <c r="G21" s="1"/>
  <c r="D20"/>
  <c r="C21" s="1"/>
  <c r="L8" i="1"/>
  <c r="M5"/>
  <c r="B101" i="2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J7"/>
  <c r="F7"/>
  <c r="J6"/>
  <c r="F6"/>
  <c r="J5"/>
  <c r="J8" s="1"/>
  <c r="F5"/>
  <c r="F27" s="1"/>
  <c r="C22" i="3" l="1"/>
  <c r="M8" i="1"/>
  <c r="N5"/>
  <c r="N8" s="1"/>
  <c r="F8"/>
  <c r="F9"/>
  <c r="F10"/>
  <c r="F5"/>
  <c r="B101"/>
  <c r="F26" l="1"/>
  <c r="F25"/>
  <c r="F24"/>
  <c r="F23"/>
  <c r="F22"/>
  <c r="F21"/>
  <c r="F20"/>
  <c r="F19"/>
  <c r="F18"/>
  <c r="F17"/>
  <c r="F16"/>
  <c r="F15"/>
  <c r="F14"/>
  <c r="F13"/>
  <c r="F12"/>
  <c r="F11"/>
  <c r="F7"/>
  <c r="F6"/>
  <c r="F27" l="1"/>
</calcChain>
</file>

<file path=xl/comments1.xml><?xml version="1.0" encoding="utf-8"?>
<comments xmlns="http://schemas.openxmlformats.org/spreadsheetml/2006/main">
  <authors>
    <author>PSN-1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 xml:space="preserve">PSN-1: </t>
        </r>
        <r>
          <rPr>
            <sz val="9"/>
            <color indexed="81"/>
            <rFont val="Tahoma"/>
            <family val="2"/>
            <charset val="204"/>
          </rPr>
          <t>actual value 1,317.61332… ; this number is shown as 1,317 in the Table A.1.1 of the MR to properly result with the correct cummulative year value Erflare,y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PSN-1:</t>
        </r>
        <r>
          <rPr>
            <sz val="9"/>
            <color indexed="81"/>
            <rFont val="Tahoma"/>
            <family val="2"/>
            <charset val="204"/>
          </rPr>
          <t xml:space="preserve">
actual value 1,293.61742… ; this number is shown as 1,293 in the Table A.1.1 of the MR to properly result with the correct cummulative year value Erflare,y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04"/>
          </rPr>
          <t>PSN-1:</t>
        </r>
        <r>
          <rPr>
            <sz val="9"/>
            <color indexed="81"/>
            <rFont val="Tahoma"/>
            <family val="2"/>
            <charset val="204"/>
          </rPr>
          <t xml:space="preserve">
actual value 1,494.51776… ; this number is shown as 1,494 in the Table A.1.1 of the MR to properly result with the correct cummulative year value Erflare,y</t>
        </r>
      </text>
    </comment>
    <comment ref="F17" authorId="0">
      <text>
        <r>
          <rPr>
            <b/>
            <sz val="9"/>
            <color indexed="81"/>
            <rFont val="Tahoma"/>
            <family val="2"/>
            <charset val="204"/>
          </rPr>
          <t>PSN-1:</t>
        </r>
        <r>
          <rPr>
            <sz val="9"/>
            <color indexed="81"/>
            <rFont val="Tahoma"/>
            <family val="2"/>
            <charset val="204"/>
          </rPr>
          <t xml:space="preserve">
actual value 1,523.50901… ; this number is shown as 1,523 in the Table A.1.1 of the MR to properly result with the correct cummulative year value Erflare,y</t>
        </r>
      </text>
    </comment>
  </commentList>
</comments>
</file>

<file path=xl/sharedStrings.xml><?xml version="1.0" encoding="utf-8"?>
<sst xmlns="http://schemas.openxmlformats.org/spreadsheetml/2006/main" count="379" uniqueCount="184">
  <si>
    <t>2008-06-01 to 2008-06-07</t>
  </si>
  <si>
    <t>2008-06-08 to 2008-06-14</t>
  </si>
  <si>
    <t>2008-06-15 to 2008-06-21</t>
  </si>
  <si>
    <t>2008-06-22 to 2008-06-28</t>
  </si>
  <si>
    <t>2008-06-29 to 2008-07-05</t>
  </si>
  <si>
    <t>2008-07-06 to 2008-07-12</t>
  </si>
  <si>
    <t>2008-07-13 to 2008-07-19</t>
  </si>
  <si>
    <t>2008-07-20 to 2008-07-26</t>
  </si>
  <si>
    <t>2008-07-27 to 2008-08-02</t>
  </si>
  <si>
    <t>2008-08-03 to 2008-08-09</t>
  </si>
  <si>
    <t>2008-08-10 to 2008-08-16</t>
  </si>
  <si>
    <t>2008-08-17 to 2008-08-23</t>
  </si>
  <si>
    <t>2008-08-24 to 2008-08-30</t>
  </si>
  <si>
    <t>2008-08-31 to 2008-09-06</t>
  </si>
  <si>
    <t>2008-09-07 to 2008-09-13</t>
  </si>
  <si>
    <t>2008-09-14 to 2008-09-20</t>
  </si>
  <si>
    <t>2008-09-21 to 2008-09-27</t>
  </si>
  <si>
    <t>2008-09-28 to 2008-10-04</t>
  </si>
  <si>
    <t>2008-10-05 to 2008-10-11</t>
  </si>
  <si>
    <t>2008-10-12 to 2008-10-18</t>
  </si>
  <si>
    <t>2008-10-19 to 2008-10-25</t>
  </si>
  <si>
    <t>2008-10-26 to 2008-11-01</t>
  </si>
  <si>
    <t>2008-11-02 to 2008-11-08</t>
  </si>
  <si>
    <t>2008-11-09 to 2008-11-15</t>
  </si>
  <si>
    <t>2008-12-14 to 2008-12-20</t>
  </si>
  <si>
    <t>2008-12-28 to 2009-01-03</t>
  </si>
  <si>
    <t>2009-01-25 to 2009-01-31</t>
  </si>
  <si>
    <t>2009-02-01 to 2009-02-07</t>
  </si>
  <si>
    <t>2009-02-08 to 2009-02-14</t>
  </si>
  <si>
    <t>2009-02-15 to 2009-02-21</t>
  </si>
  <si>
    <t>2009-02-22 to 2009-02-28</t>
  </si>
  <si>
    <t>2009-03-01 to 2009-03-07</t>
  </si>
  <si>
    <t>2009-03-08 to 2009-03-14</t>
  </si>
  <si>
    <t>2009-03-15 to 2009-03-21</t>
  </si>
  <si>
    <t>2009-03-22 to 2009-03-28</t>
  </si>
  <si>
    <t>2009-03-29 to 2009-04-04</t>
  </si>
  <si>
    <t>2009-04-05 to 2009-04-11</t>
  </si>
  <si>
    <t>2009-04-12 to 2009-04-18</t>
  </si>
  <si>
    <t>2009-04-19 to 2009-04-25</t>
  </si>
  <si>
    <t>2009-04-26 to 2009-05-02</t>
  </si>
  <si>
    <t>2009-05-03 to 2009-05-09</t>
  </si>
  <si>
    <t>2009-05-10 to 2009-05-16</t>
  </si>
  <si>
    <t>2009-05-17 to 2009-05-23</t>
  </si>
  <si>
    <t>2009-05-24 to 2009-05-30</t>
  </si>
  <si>
    <t>2009-05-31 to 2009-06-06</t>
  </si>
  <si>
    <t>2009-06-07 to 2009-06-13</t>
  </si>
  <si>
    <t>2009-06-14 to 2009-06-20</t>
  </si>
  <si>
    <t>2009-06-21 to 2009-06-27</t>
  </si>
  <si>
    <t>2009-06-28 to 2009-07-04</t>
  </si>
  <si>
    <t>2009-07-05 to 2009-07-11</t>
  </si>
  <si>
    <t>2009-07-12 to 2009-07-18</t>
  </si>
  <si>
    <t>2009-07-19 to 2009-07-25</t>
  </si>
  <si>
    <t>2009-07-26 to 2009-08-01</t>
  </si>
  <si>
    <t>2009-08-02 to 2009-08-08</t>
  </si>
  <si>
    <t>2009-08-09 to 2009-08-15</t>
  </si>
  <si>
    <t>2009-08-16 to 2009-08-22</t>
  </si>
  <si>
    <t>2009-08-23 to 2009-08-29</t>
  </si>
  <si>
    <t>2009-08-30 to 2009-09-05</t>
  </si>
  <si>
    <t>2009-09-06 to 2009-09-12</t>
  </si>
  <si>
    <t>2009-09-13 to 2009-09-19</t>
  </si>
  <si>
    <t>2009-09-20 to 2009-09-26</t>
  </si>
  <si>
    <t>2009-09-27 to 2009-10-03</t>
  </si>
  <si>
    <t>2009-10-04 to 2009-10-10</t>
  </si>
  <si>
    <t>2009-10-11 to 2009-10-17</t>
  </si>
  <si>
    <t>2009-10-18 to 2009-10-24</t>
  </si>
  <si>
    <t>2009-10-25 to 2009-10-31</t>
  </si>
  <si>
    <t>2009-11-01 to 2009-11-07</t>
  </si>
  <si>
    <t>2009-11-08 to 2009-11-14</t>
  </si>
  <si>
    <t>2009-11-15 to 2009-11-21</t>
  </si>
  <si>
    <t>2009-11-22 to 2009-11-28</t>
  </si>
  <si>
    <t>2009-11-29 to 2009-12-05</t>
  </si>
  <si>
    <t>2009-12-06 to 2009-12-12</t>
  </si>
  <si>
    <t>2009-12-13 to 2009-12-19</t>
  </si>
  <si>
    <t>2009-12-20 to 2009-12-26</t>
  </si>
  <si>
    <t>2009-12-27 to 2010-01-02</t>
  </si>
  <si>
    <t>2010-01-24 to 2010-01-30</t>
  </si>
  <si>
    <t>2010-01-31 to 2010-02-06</t>
  </si>
  <si>
    <t>2010-02-07 to 2010-02-13</t>
  </si>
  <si>
    <t>2010-02-14 to 2010-02-20</t>
  </si>
  <si>
    <t>2010-02-21 to 2010-02-27</t>
  </si>
  <si>
    <t>2010-02-28 to 2010-03-06</t>
  </si>
  <si>
    <t>2010-03-07 to 2010-03-13</t>
  </si>
  <si>
    <t>2010-03-14 to 2010-03-20</t>
  </si>
  <si>
    <t>2010-03-21 to 2010-03-27</t>
  </si>
  <si>
    <t>2010-03-28 to 2010-03-31</t>
  </si>
  <si>
    <t>WEEK</t>
  </si>
  <si>
    <t>start</t>
  </si>
  <si>
    <t>end</t>
  </si>
  <si>
    <t>MONTH</t>
  </si>
  <si>
    <t>2008-11-30 to 2008-12-06</t>
  </si>
  <si>
    <t>2008-12-07 to 2008-12-13</t>
  </si>
  <si>
    <t>2008-12-21 to 2008-12-27</t>
  </si>
  <si>
    <t>2009-01-04 to 2009-01-10</t>
  </si>
  <si>
    <t>2009-01-11 to 2009-01-17</t>
  </si>
  <si>
    <t>2009-01-18 to 2009-01-24</t>
  </si>
  <si>
    <t>YEAR</t>
  </si>
  <si>
    <t>JUN-2008</t>
  </si>
  <si>
    <t>JUL-2008</t>
  </si>
  <si>
    <t>AUG-2008</t>
  </si>
  <si>
    <t>SEPT-2008</t>
  </si>
  <si>
    <t>OCT-2008</t>
  </si>
  <si>
    <t>NOV-2008</t>
  </si>
  <si>
    <t>DEC-2008</t>
  </si>
  <si>
    <t>JAN-2009</t>
  </si>
  <si>
    <t>FEB-2009</t>
  </si>
  <si>
    <t>MAR-2009</t>
  </si>
  <si>
    <t>APR-2009</t>
  </si>
  <si>
    <t>MAY-2009</t>
  </si>
  <si>
    <t>JUN-2009</t>
  </si>
  <si>
    <t>JUL-2009</t>
  </si>
  <si>
    <t>AUG-2009</t>
  </si>
  <si>
    <t>SEPT-2009</t>
  </si>
  <si>
    <t>OCT-2009</t>
  </si>
  <si>
    <t>NOV-2009</t>
  </si>
  <si>
    <t>DEC-2009</t>
  </si>
  <si>
    <t>JAN-2010</t>
  </si>
  <si>
    <t>FEB-2010</t>
  </si>
  <si>
    <t>MAR-2010</t>
  </si>
  <si>
    <t>2008 (Partial Year)</t>
  </si>
  <si>
    <t>2009 (Full Year)</t>
  </si>
  <si>
    <t>2010 (Partial Year)</t>
  </si>
  <si>
    <t>PERIOD TOTAL</t>
  </si>
  <si>
    <t>ALUSHTA LFG FLARING PROJECT</t>
  </si>
  <si>
    <r>
      <t xml:space="preserve">Emission Reductions from flaring </t>
    </r>
    <r>
      <rPr>
        <b/>
        <sz val="11"/>
        <color rgb="FFFF0000"/>
        <rFont val="Calibri"/>
        <family val="2"/>
        <charset val="204"/>
        <scheme val="minor"/>
      </rPr>
      <t xml:space="preserve">in the week </t>
    </r>
    <r>
      <rPr>
        <b/>
        <i/>
        <sz val="11"/>
        <color rgb="FFFF0000"/>
        <rFont val="Calibri"/>
        <family val="2"/>
        <charset val="204"/>
        <scheme val="minor"/>
      </rPr>
      <t>w</t>
    </r>
    <r>
      <rPr>
        <b/>
        <sz val="11"/>
        <color theme="0"/>
        <rFont val="Calibri"/>
        <family val="2"/>
        <charset val="204"/>
        <scheme val="minor"/>
      </rPr>
      <t xml:space="preserve"> - ER</t>
    </r>
    <r>
      <rPr>
        <b/>
        <vertAlign val="subscript"/>
        <sz val="11"/>
        <color theme="0"/>
        <rFont val="Calibri"/>
        <family val="2"/>
        <charset val="204"/>
        <scheme val="minor"/>
      </rPr>
      <t>w</t>
    </r>
    <r>
      <rPr>
        <b/>
        <sz val="11"/>
        <color theme="0"/>
        <rFont val="Calibri"/>
        <family val="2"/>
        <charset val="204"/>
        <scheme val="minor"/>
      </rPr>
      <t>, tCO</t>
    </r>
    <r>
      <rPr>
        <b/>
        <vertAlign val="subscript"/>
        <sz val="11"/>
        <color theme="0"/>
        <rFont val="Calibri"/>
        <family val="2"/>
        <charset val="204"/>
        <scheme val="minor"/>
      </rPr>
      <t>2</t>
    </r>
    <r>
      <rPr>
        <b/>
        <sz val="11"/>
        <color theme="0"/>
        <rFont val="Calibri"/>
        <family val="2"/>
        <charset val="204"/>
        <scheme val="minor"/>
      </rPr>
      <t>e</t>
    </r>
  </si>
  <si>
    <t>2008-11-16 to 2008-11-23</t>
  </si>
  <si>
    <t>2008-11-24 to 2008-11-29</t>
  </si>
  <si>
    <t>2010-01-03 to 2010-01-09</t>
  </si>
  <si>
    <t>2010-01-10 to 2010-01-16</t>
  </si>
  <si>
    <t>2010-01-17 to 2010-01-23</t>
  </si>
  <si>
    <t>YALTA LFG FLARING PROJECT</t>
  </si>
  <si>
    <r>
      <t>2010-01-03 to 20</t>
    </r>
    <r>
      <rPr>
        <sz val="11"/>
        <color indexed="8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-01-09</t>
    </r>
  </si>
  <si>
    <r>
      <t>2010-01-10 to 20</t>
    </r>
    <r>
      <rPr>
        <sz val="11"/>
        <color indexed="8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-01-16</t>
    </r>
  </si>
  <si>
    <r>
      <t>2010-01-17 to 20</t>
    </r>
    <r>
      <rPr>
        <sz val="11"/>
        <color indexed="8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>-01-23</t>
    </r>
  </si>
  <si>
    <r>
      <t xml:space="preserve">Emission Reductions from flaring </t>
    </r>
    <r>
      <rPr>
        <b/>
        <sz val="11"/>
        <color rgb="FFFF0000"/>
        <rFont val="Calibri"/>
        <family val="2"/>
        <charset val="204"/>
        <scheme val="minor"/>
      </rPr>
      <t xml:space="preserve">in the month </t>
    </r>
    <r>
      <rPr>
        <b/>
        <i/>
        <sz val="11"/>
        <color rgb="FFFF0000"/>
        <rFont val="Calibri"/>
        <family val="2"/>
        <charset val="204"/>
        <scheme val="minor"/>
      </rPr>
      <t>mon</t>
    </r>
    <r>
      <rPr>
        <b/>
        <sz val="11"/>
        <color theme="0"/>
        <rFont val="Calibri"/>
        <family val="2"/>
        <charset val="204"/>
        <scheme val="minor"/>
      </rPr>
      <t xml:space="preserve"> - ER</t>
    </r>
    <r>
      <rPr>
        <b/>
        <vertAlign val="subscript"/>
        <sz val="11"/>
        <color theme="0"/>
        <rFont val="Calibri"/>
        <family val="2"/>
        <charset val="204"/>
        <scheme val="minor"/>
      </rPr>
      <t>flare,mon</t>
    </r>
    <r>
      <rPr>
        <b/>
        <sz val="11"/>
        <color theme="0"/>
        <rFont val="Calibri"/>
        <family val="2"/>
        <charset val="204"/>
        <scheme val="minor"/>
      </rPr>
      <t>, tCO</t>
    </r>
    <r>
      <rPr>
        <b/>
        <vertAlign val="subscript"/>
        <sz val="11"/>
        <color theme="0"/>
        <rFont val="Calibri"/>
        <family val="2"/>
        <charset val="204"/>
        <scheme val="minor"/>
      </rPr>
      <t>2</t>
    </r>
    <r>
      <rPr>
        <b/>
        <sz val="11"/>
        <color theme="0"/>
        <rFont val="Calibri"/>
        <family val="2"/>
        <charset val="204"/>
        <scheme val="minor"/>
      </rPr>
      <t>e</t>
    </r>
  </si>
  <si>
    <r>
      <t xml:space="preserve">Emission Reductions from flaring </t>
    </r>
    <r>
      <rPr>
        <b/>
        <sz val="11"/>
        <color rgb="FFFF0000"/>
        <rFont val="Calibri"/>
        <family val="2"/>
        <charset val="204"/>
        <scheme val="minor"/>
      </rPr>
      <t xml:space="preserve">in the year </t>
    </r>
    <r>
      <rPr>
        <b/>
        <i/>
        <sz val="11"/>
        <color rgb="FFFF0000"/>
        <rFont val="Calibri"/>
        <family val="2"/>
        <charset val="204"/>
        <scheme val="minor"/>
      </rPr>
      <t>y</t>
    </r>
    <r>
      <rPr>
        <b/>
        <sz val="11"/>
        <color theme="0"/>
        <rFont val="Calibri"/>
        <family val="2"/>
        <charset val="204"/>
        <scheme val="minor"/>
      </rPr>
      <t xml:space="preserve"> - ER</t>
    </r>
    <r>
      <rPr>
        <b/>
        <vertAlign val="subscript"/>
        <sz val="11"/>
        <color theme="0"/>
        <rFont val="Calibri"/>
        <family val="2"/>
        <charset val="204"/>
        <scheme val="minor"/>
      </rPr>
      <t>flare,y</t>
    </r>
    <r>
      <rPr>
        <b/>
        <sz val="11"/>
        <color theme="0"/>
        <rFont val="Calibri"/>
        <family val="2"/>
        <charset val="204"/>
        <scheme val="minor"/>
      </rPr>
      <t>, tCO</t>
    </r>
    <r>
      <rPr>
        <b/>
        <vertAlign val="subscript"/>
        <sz val="11"/>
        <color theme="0"/>
        <rFont val="Calibri"/>
        <family val="2"/>
        <charset val="204"/>
        <scheme val="minor"/>
      </rPr>
      <t>2</t>
    </r>
    <r>
      <rPr>
        <b/>
        <sz val="11"/>
        <color theme="0"/>
        <rFont val="Calibri"/>
        <family val="2"/>
        <charset val="204"/>
        <scheme val="minor"/>
      </rPr>
      <t>e</t>
    </r>
  </si>
  <si>
    <t>ALUSHTA</t>
  </si>
  <si>
    <t>YALTA</t>
  </si>
  <si>
    <r>
      <t>ER</t>
    </r>
    <r>
      <rPr>
        <b/>
        <vertAlign val="subscript"/>
        <sz val="10"/>
        <rFont val="Calibri"/>
        <family val="2"/>
        <charset val="204"/>
        <scheme val="minor"/>
      </rPr>
      <t>flare,mon</t>
    </r>
    <r>
      <rPr>
        <b/>
        <sz val="10"/>
        <rFont val="Calibri"/>
        <family val="2"/>
        <charset val="204"/>
        <scheme val="minor"/>
      </rPr>
      <t>, tCO</t>
    </r>
    <r>
      <rPr>
        <b/>
        <vertAlign val="subscript"/>
        <sz val="10"/>
        <rFont val="Calibri"/>
        <family val="2"/>
        <charset val="204"/>
        <scheme val="minor"/>
      </rPr>
      <t>2</t>
    </r>
    <r>
      <rPr>
        <b/>
        <sz val="10"/>
        <rFont val="Calibri"/>
        <family val="2"/>
        <charset val="204"/>
        <scheme val="minor"/>
      </rPr>
      <t>e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</si>
  <si>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</si>
  <si>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</si>
  <si>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</si>
  <si>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</si>
  <si>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</si>
  <si>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</si>
  <si>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</si>
  <si>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</si>
  <si>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</si>
  <si>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</si>
  <si>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</si>
  <si>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</si>
  <si>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N/A</t>
  </si>
  <si>
    <r>
      <t>Yalta/Alushta ER</t>
    </r>
    <r>
      <rPr>
        <b/>
        <vertAlign val="subscript"/>
        <sz val="10"/>
        <rFont val="Calibri"/>
        <family val="2"/>
        <charset val="204"/>
        <scheme val="minor"/>
      </rPr>
      <t>flare,y</t>
    </r>
    <r>
      <rPr>
        <b/>
        <sz val="10"/>
        <rFont val="Calibri"/>
        <family val="2"/>
        <charset val="204"/>
        <scheme val="minor"/>
      </rPr>
      <t>, tCO</t>
    </r>
    <r>
      <rPr>
        <b/>
        <vertAlign val="subscript"/>
        <sz val="10"/>
        <rFont val="Calibri"/>
        <family val="2"/>
        <charset val="204"/>
        <scheme val="minor"/>
      </rPr>
      <t>2</t>
    </r>
    <r>
      <rPr>
        <b/>
        <sz val="10"/>
        <rFont val="Calibri"/>
        <family val="2"/>
        <charset val="204"/>
        <scheme val="minor"/>
      </rPr>
      <t>e</t>
    </r>
  </si>
  <si>
    <r>
      <t>Project Activity ER</t>
    </r>
    <r>
      <rPr>
        <b/>
        <vertAlign val="subscript"/>
        <sz val="10"/>
        <rFont val="Calibri"/>
        <family val="2"/>
        <charset val="204"/>
        <scheme val="minor"/>
      </rPr>
      <t>flare,y</t>
    </r>
    <r>
      <rPr>
        <b/>
        <sz val="10"/>
        <rFont val="Calibri"/>
        <family val="2"/>
        <charset val="204"/>
        <scheme val="minor"/>
      </rPr>
      <t>, tCO</t>
    </r>
    <r>
      <rPr>
        <b/>
        <vertAlign val="subscript"/>
        <sz val="10"/>
        <rFont val="Calibri"/>
        <family val="2"/>
        <charset val="204"/>
        <scheme val="minor"/>
      </rPr>
      <t>2</t>
    </r>
    <r>
      <rPr>
        <b/>
        <sz val="10"/>
        <rFont val="Calibri"/>
        <family val="2"/>
        <charset val="204"/>
        <scheme val="minor"/>
      </rPr>
      <t>e</t>
    </r>
  </si>
  <si>
    <r>
      <t>Monitoring Period Total ER</t>
    </r>
    <r>
      <rPr>
        <b/>
        <vertAlign val="subscript"/>
        <sz val="10"/>
        <rFont val="Calibri"/>
        <family val="2"/>
        <charset val="204"/>
        <scheme val="minor"/>
      </rPr>
      <t>flare</t>
    </r>
    <r>
      <rPr>
        <b/>
        <sz val="10"/>
        <rFont val="Calibri"/>
        <family val="2"/>
        <charset val="204"/>
        <scheme val="minor"/>
      </rPr>
      <t>, tCO</t>
    </r>
    <r>
      <rPr>
        <b/>
        <vertAlign val="subscript"/>
        <sz val="10"/>
        <rFont val="Calibri"/>
        <family val="2"/>
        <charset val="204"/>
        <scheme val="minor"/>
      </rPr>
      <t>2</t>
    </r>
    <r>
      <rPr>
        <b/>
        <sz val="10"/>
        <rFont val="Calibri"/>
        <family val="2"/>
        <charset val="204"/>
        <scheme val="minor"/>
      </rPr>
      <t>e</t>
    </r>
  </si>
  <si>
    <t xml:space="preserve">Fossil fuel (gasoline) used, Litre </t>
  </si>
  <si>
    <t>Revised 1996 IPCC Guidelines for National Greenhouse Gas Inventories - Workbook Vol. 2 Page 1.1</t>
  </si>
  <si>
    <t>Gasoline Energy Content</t>
  </si>
  <si>
    <t>CANMET Energy Diversification Research Laboratory</t>
  </si>
  <si>
    <t>Gasoline (C) Emission Factor</t>
  </si>
  <si>
    <r>
      <t>tCO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scheme val="minor"/>
      </rPr>
      <t>/TJ</t>
    </r>
  </si>
  <si>
    <r>
      <t>CEF</t>
    </r>
    <r>
      <rPr>
        <b/>
        <vertAlign val="subscript"/>
        <sz val="11"/>
        <color theme="1"/>
        <rFont val="Calibri"/>
        <family val="2"/>
        <charset val="204"/>
        <scheme val="minor"/>
      </rPr>
      <t>thermal</t>
    </r>
    <r>
      <rPr>
        <b/>
        <sz val="11"/>
        <color theme="1"/>
        <rFont val="Calibri"/>
        <family val="2"/>
        <scheme val="minor"/>
      </rPr>
      <t xml:space="preserve"> for Gasoline</t>
    </r>
  </si>
  <si>
    <t>(Calculated)</t>
  </si>
  <si>
    <t>tC/TJ</t>
  </si>
  <si>
    <t>TJ/Litre</t>
  </si>
  <si>
    <t xml:space="preserve">Annual quantity of gasoline Used, Litre </t>
  </si>
  <si>
    <r>
      <t>Project Emmissions from gasoline consumption (ET</t>
    </r>
    <r>
      <rPr>
        <b/>
        <vertAlign val="subscript"/>
        <sz val="11"/>
        <color theme="0"/>
        <rFont val="Calibri"/>
        <family val="2"/>
        <charset val="204"/>
        <scheme val="minor"/>
      </rPr>
      <t>y</t>
    </r>
    <r>
      <rPr>
        <b/>
        <sz val="11"/>
        <color theme="0"/>
        <rFont val="Calibri"/>
        <family val="2"/>
        <charset val="204"/>
        <scheme val="minor"/>
      </rPr>
      <t>*CEF</t>
    </r>
    <r>
      <rPr>
        <b/>
        <vertAlign val="subscript"/>
        <sz val="11"/>
        <color theme="0"/>
        <rFont val="Calibri"/>
        <family val="2"/>
        <charset val="204"/>
        <scheme val="minor"/>
      </rPr>
      <t>thermal,y</t>
    </r>
    <r>
      <rPr>
        <b/>
        <sz val="11"/>
        <color theme="0"/>
        <rFont val="Calibri"/>
        <family val="2"/>
        <charset val="204"/>
        <scheme val="minor"/>
      </rPr>
      <t>), tCO</t>
    </r>
    <r>
      <rPr>
        <b/>
        <vertAlign val="subscript"/>
        <sz val="11"/>
        <color theme="0"/>
        <rFont val="Calibri"/>
        <family val="2"/>
        <charset val="204"/>
        <scheme val="minor"/>
      </rPr>
      <t>2</t>
    </r>
  </si>
  <si>
    <r>
      <t xml:space="preserve">Net Emission Reductions </t>
    </r>
    <r>
      <rPr>
        <b/>
        <sz val="11"/>
        <color rgb="FFFF0000"/>
        <rFont val="Calibri"/>
        <family val="2"/>
        <charset val="204"/>
        <scheme val="minor"/>
      </rPr>
      <t xml:space="preserve">in the year </t>
    </r>
    <r>
      <rPr>
        <b/>
        <i/>
        <sz val="11"/>
        <color rgb="FFFF0000"/>
        <rFont val="Calibri"/>
        <family val="2"/>
        <charset val="204"/>
        <scheme val="minor"/>
      </rPr>
      <t>y</t>
    </r>
    <r>
      <rPr>
        <b/>
        <sz val="11"/>
        <color theme="0"/>
        <rFont val="Calibri"/>
        <family val="2"/>
        <charset val="204"/>
        <scheme val="minor"/>
      </rPr>
      <t xml:space="preserve"> - ER</t>
    </r>
    <r>
      <rPr>
        <b/>
        <vertAlign val="subscript"/>
        <sz val="11"/>
        <color theme="0"/>
        <rFont val="Calibri"/>
        <family val="2"/>
        <charset val="204"/>
        <scheme val="minor"/>
      </rPr>
      <t>y</t>
    </r>
    <r>
      <rPr>
        <b/>
        <sz val="11"/>
        <color theme="0"/>
        <rFont val="Calibri"/>
        <family val="2"/>
        <charset val="204"/>
        <scheme val="minor"/>
      </rPr>
      <t>, tCO</t>
    </r>
    <r>
      <rPr>
        <b/>
        <vertAlign val="subscript"/>
        <sz val="11"/>
        <color theme="0"/>
        <rFont val="Calibri"/>
        <family val="2"/>
        <charset val="204"/>
        <scheme val="minor"/>
      </rPr>
      <t>2</t>
    </r>
    <r>
      <rPr>
        <b/>
        <sz val="11"/>
        <color theme="0"/>
        <rFont val="Calibri"/>
        <family val="2"/>
        <charset val="204"/>
        <scheme val="minor"/>
      </rPr>
      <t>e</t>
    </r>
  </si>
  <si>
    <r>
      <t xml:space="preserve">Incremental quantity of gasoline used </t>
    </r>
    <r>
      <rPr>
        <b/>
        <sz val="11"/>
        <color rgb="FFFF0000"/>
        <rFont val="Calibri"/>
        <family val="2"/>
        <charset val="204"/>
        <scheme val="minor"/>
      </rPr>
      <t xml:space="preserve">in the year </t>
    </r>
    <r>
      <rPr>
        <b/>
        <i/>
        <sz val="11"/>
        <color rgb="FFFF0000"/>
        <rFont val="Calibri"/>
        <family val="2"/>
        <charset val="204"/>
        <scheme val="minor"/>
      </rPr>
      <t>y</t>
    </r>
    <r>
      <rPr>
        <b/>
        <sz val="11"/>
        <color theme="0"/>
        <rFont val="Calibri"/>
        <family val="2"/>
        <charset val="204"/>
        <scheme val="minor"/>
      </rPr>
      <t xml:space="preserve"> - ET</t>
    </r>
    <r>
      <rPr>
        <b/>
        <vertAlign val="subscript"/>
        <sz val="11"/>
        <color theme="0"/>
        <rFont val="Calibri"/>
        <family val="2"/>
        <charset val="204"/>
        <scheme val="minor"/>
      </rPr>
      <t>y</t>
    </r>
    <r>
      <rPr>
        <b/>
        <sz val="11"/>
        <color theme="0"/>
        <rFont val="Calibri"/>
        <family val="2"/>
        <charset val="204"/>
        <scheme val="minor"/>
      </rPr>
      <t>, TJ</t>
    </r>
  </si>
  <si>
    <r>
      <t>Project Emissions from gasoline consumption (ET</t>
    </r>
    <r>
      <rPr>
        <b/>
        <vertAlign val="subscript"/>
        <sz val="11"/>
        <color theme="0"/>
        <rFont val="Calibri"/>
        <family val="2"/>
        <charset val="204"/>
        <scheme val="minor"/>
      </rPr>
      <t>y</t>
    </r>
    <r>
      <rPr>
        <b/>
        <sz val="11"/>
        <color theme="0"/>
        <rFont val="Calibri"/>
        <family val="2"/>
        <charset val="204"/>
        <scheme val="minor"/>
      </rPr>
      <t>*CEF</t>
    </r>
    <r>
      <rPr>
        <b/>
        <vertAlign val="subscript"/>
        <sz val="11"/>
        <color theme="0"/>
        <rFont val="Calibri"/>
        <family val="2"/>
        <charset val="204"/>
        <scheme val="minor"/>
      </rPr>
      <t>thermal,y</t>
    </r>
    <r>
      <rPr>
        <b/>
        <sz val="11"/>
        <color theme="0"/>
        <rFont val="Calibri"/>
        <family val="2"/>
        <charset val="204"/>
        <scheme val="minor"/>
      </rPr>
      <t>), tCO</t>
    </r>
    <r>
      <rPr>
        <b/>
        <vertAlign val="subscript"/>
        <sz val="11"/>
        <color theme="0"/>
        <rFont val="Calibri"/>
        <family val="2"/>
        <charset val="204"/>
        <scheme val="minor"/>
      </rPr>
      <t>2</t>
    </r>
  </si>
  <si>
    <r>
      <t xml:space="preserve">Emission Reductions from flaring </t>
    </r>
    <r>
      <rPr>
        <b/>
        <sz val="11"/>
        <color rgb="FFFF0000"/>
        <rFont val="Calibri"/>
        <family val="2"/>
        <charset val="204"/>
        <scheme val="minor"/>
      </rPr>
      <t xml:space="preserve">in the year </t>
    </r>
    <r>
      <rPr>
        <b/>
        <i/>
        <sz val="11"/>
        <color rgb="FFFF0000"/>
        <rFont val="Calibri"/>
        <family val="2"/>
        <charset val="204"/>
        <scheme val="minor"/>
      </rPr>
      <t>y</t>
    </r>
    <r>
      <rPr>
        <b/>
        <sz val="11"/>
        <color theme="0"/>
        <rFont val="Calibri"/>
        <family val="2"/>
        <charset val="204"/>
        <scheme val="minor"/>
      </rPr>
      <t xml:space="preserve"> - ER</t>
    </r>
    <r>
      <rPr>
        <b/>
        <vertAlign val="subscript"/>
        <sz val="11"/>
        <color theme="0"/>
        <rFont val="Calibri"/>
        <family val="2"/>
        <charset val="204"/>
        <scheme val="minor"/>
      </rPr>
      <t>flare,y</t>
    </r>
    <r>
      <rPr>
        <b/>
        <sz val="11"/>
        <color theme="0"/>
        <rFont val="Calibri"/>
        <family val="2"/>
        <charset val="204"/>
        <scheme val="minor"/>
      </rPr>
      <t>, tCO</t>
    </r>
    <r>
      <rPr>
        <b/>
        <vertAlign val="subscript"/>
        <sz val="11"/>
        <color theme="0"/>
        <rFont val="Calibri"/>
        <family val="2"/>
        <charset val="204"/>
        <scheme val="minor"/>
      </rPr>
      <t>2</t>
    </r>
    <r>
      <rPr>
        <b/>
        <sz val="11"/>
        <color theme="0"/>
        <rFont val="Calibri"/>
        <family val="2"/>
        <charset val="204"/>
        <scheme val="minor"/>
      </rPr>
      <t>e*</t>
    </r>
  </si>
  <si>
    <r>
      <t>* ER</t>
    </r>
    <r>
      <rPr>
        <b/>
        <vertAlign val="subscript"/>
        <sz val="11"/>
        <color theme="1"/>
        <rFont val="Calibri"/>
        <family val="2"/>
        <charset val="204"/>
        <scheme val="minor"/>
      </rPr>
      <t>flare,y</t>
    </r>
    <r>
      <rPr>
        <b/>
        <sz val="11"/>
        <color theme="1"/>
        <rFont val="Calibri"/>
        <family val="2"/>
        <charset val="204"/>
        <scheme val="minor"/>
      </rPr>
      <t xml:space="preserve"> = MD</t>
    </r>
    <r>
      <rPr>
        <b/>
        <vertAlign val="subscript"/>
        <sz val="11"/>
        <color theme="1"/>
        <rFont val="Calibri"/>
        <family val="2"/>
        <charset val="204"/>
        <scheme val="minor"/>
      </rPr>
      <t>flared,y</t>
    </r>
    <r>
      <rPr>
        <b/>
        <sz val="11"/>
        <color theme="1"/>
        <rFont val="Calibri"/>
        <family val="2"/>
        <charset val="204"/>
        <scheme val="minor"/>
      </rPr>
      <t>*GWP</t>
    </r>
    <r>
      <rPr>
        <b/>
        <vertAlign val="subscript"/>
        <sz val="11"/>
        <color theme="1"/>
        <rFont val="Calibri"/>
        <family val="2"/>
        <charset val="204"/>
        <scheme val="minor"/>
      </rPr>
      <t>CH4</t>
    </r>
    <r>
      <rPr>
        <b/>
        <sz val="11"/>
        <color theme="1"/>
        <rFont val="Calibri"/>
        <family val="2"/>
        <charset val="204"/>
        <scheme val="minor"/>
      </rPr>
      <t>, tCO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e</t>
    </r>
  </si>
  <si>
    <t>2008 (Partial Year: JUN-DEC)</t>
  </si>
  <si>
    <t>2009 (Full Year: JAN-DEC)</t>
  </si>
  <si>
    <r>
      <t>Project Emissions from gasoline consumption (ET</t>
    </r>
    <r>
      <rPr>
        <b/>
        <vertAlign val="subscript"/>
        <sz val="11"/>
        <rFont val="Calibri"/>
        <family val="2"/>
        <charset val="204"/>
        <scheme val="minor"/>
      </rPr>
      <t>y</t>
    </r>
    <r>
      <rPr>
        <b/>
        <sz val="11"/>
        <rFont val="Calibri"/>
        <family val="2"/>
        <charset val="204"/>
        <scheme val="minor"/>
      </rPr>
      <t>*CEF</t>
    </r>
    <r>
      <rPr>
        <b/>
        <vertAlign val="subscript"/>
        <sz val="11"/>
        <rFont val="Calibri"/>
        <family val="2"/>
        <charset val="204"/>
        <scheme val="minor"/>
      </rPr>
      <t>thermal,y</t>
    </r>
    <r>
      <rPr>
        <b/>
        <sz val="11"/>
        <rFont val="Calibri"/>
        <family val="2"/>
        <charset val="204"/>
        <scheme val="minor"/>
      </rPr>
      <t>), tCO</t>
    </r>
    <r>
      <rPr>
        <b/>
        <vertAlign val="subscript"/>
        <sz val="11"/>
        <rFont val="Calibri"/>
        <family val="2"/>
        <charset val="204"/>
        <scheme val="minor"/>
      </rPr>
      <t>2</t>
    </r>
  </si>
  <si>
    <t>PERIOD</t>
  </si>
  <si>
    <t>PROJECT ACTIVITY</t>
  </si>
  <si>
    <r>
      <t>Emissions from gasoline consumption (ET</t>
    </r>
    <r>
      <rPr>
        <b/>
        <vertAlign val="subscript"/>
        <sz val="11"/>
        <rFont val="Calibri"/>
        <family val="2"/>
        <charset val="204"/>
        <scheme val="minor"/>
      </rPr>
      <t>y</t>
    </r>
    <r>
      <rPr>
        <b/>
        <sz val="11"/>
        <rFont val="Calibri"/>
        <family val="2"/>
        <charset val="204"/>
        <scheme val="minor"/>
      </rPr>
      <t>*CEF</t>
    </r>
    <r>
      <rPr>
        <b/>
        <vertAlign val="subscript"/>
        <sz val="11"/>
        <rFont val="Calibri"/>
        <family val="2"/>
        <charset val="204"/>
        <scheme val="minor"/>
      </rPr>
      <t>thermal,y</t>
    </r>
    <r>
      <rPr>
        <b/>
        <sz val="11"/>
        <rFont val="Calibri"/>
        <family val="2"/>
        <charset val="204"/>
        <scheme val="minor"/>
      </rPr>
      <t>), tCO</t>
    </r>
    <r>
      <rPr>
        <b/>
        <vertAlign val="subscript"/>
        <sz val="11"/>
        <rFont val="Calibri"/>
        <family val="2"/>
        <charset val="204"/>
        <scheme val="minor"/>
      </rPr>
      <t>2</t>
    </r>
  </si>
  <si>
    <r>
      <t>Emission Reductions from flaring (MD</t>
    </r>
    <r>
      <rPr>
        <b/>
        <vertAlign val="subscript"/>
        <sz val="11"/>
        <rFont val="Calibri"/>
        <family val="2"/>
        <charset val="204"/>
        <scheme val="minor"/>
      </rPr>
      <t>flared,y</t>
    </r>
    <r>
      <rPr>
        <b/>
        <sz val="11"/>
        <rFont val="Calibri"/>
        <family val="2"/>
        <charset val="204"/>
        <scheme val="minor"/>
      </rPr>
      <t>*GWP</t>
    </r>
    <r>
      <rPr>
        <b/>
        <vertAlign val="subscript"/>
        <sz val="11"/>
        <rFont val="Calibri"/>
        <family val="2"/>
        <charset val="204"/>
        <scheme val="minor"/>
      </rPr>
      <t>CH4</t>
    </r>
    <r>
      <rPr>
        <b/>
        <sz val="11"/>
        <rFont val="Calibri"/>
        <family val="2"/>
        <charset val="204"/>
        <scheme val="minor"/>
      </rPr>
      <t>), tCO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e</t>
    </r>
  </si>
  <si>
    <r>
      <t>Project Total for the Monitoring Period, tCO</t>
    </r>
    <r>
      <rPr>
        <b/>
        <vertAlign val="subscript"/>
        <sz val="11"/>
        <rFont val="Calibri"/>
        <family val="2"/>
        <charset val="204"/>
        <scheme val="minor"/>
      </rPr>
      <t>2</t>
    </r>
  </si>
  <si>
    <t>2010 (Partial Year: JAN-MAR)</t>
  </si>
  <si>
    <r>
      <t>Emission Reductions ER</t>
    </r>
    <r>
      <rPr>
        <b/>
        <vertAlign val="subscript"/>
        <sz val="11"/>
        <rFont val="Calibri"/>
        <family val="2"/>
        <charset val="204"/>
        <scheme val="minor"/>
      </rPr>
      <t>y</t>
    </r>
    <r>
      <rPr>
        <b/>
        <sz val="11"/>
        <rFont val="Calibri"/>
        <family val="2"/>
        <charset val="204"/>
        <scheme val="minor"/>
      </rPr>
      <t>, tCO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e</t>
    </r>
  </si>
  <si>
    <t>* - values are automatically rounded to be used in the Table A.1.3; rounding did not affect the accuracy of calculation of the final value of the Project Emission Reductions for the Monitoring Period</t>
  </si>
  <si>
    <t>PROJECT ACTIVITY*</t>
  </si>
  <si>
    <r>
      <t>Total* for the Monitoring Period, tCO</t>
    </r>
    <r>
      <rPr>
        <b/>
        <vertAlign val="subscript"/>
        <sz val="11"/>
        <rFont val="Calibri"/>
        <family val="2"/>
        <charset val="204"/>
        <scheme val="minor"/>
      </rPr>
      <t>2</t>
    </r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</si>
</sst>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64" formatCode="#,##0_ ;[Red]\-#,##0\ "/>
    <numFmt numFmtId="165" formatCode="#,##0.0_ ;[Red]\-#,##0.0\ "/>
    <numFmt numFmtId="166" formatCode="#,##0.0"/>
    <numFmt numFmtId="167" formatCode="0.00000"/>
    <numFmt numFmtId="168" formatCode="#,##0.000_ ;[Red]\-#,##0.000\ "/>
    <numFmt numFmtId="169" formatCode="#,##0.0000_ ;[Red]\-#,##0.0000\ "/>
    <numFmt numFmtId="170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vertAlign val="subscript"/>
      <sz val="11"/>
      <color theme="0"/>
      <name val="Calibri"/>
      <family val="2"/>
      <charset val="204"/>
      <scheme val="minor"/>
    </font>
    <font>
      <b/>
      <u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vertAlign val="subscript"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vertAlign val="subscript"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6" fillId="5" borderId="0" applyNumberFormat="0" applyBorder="0" applyAlignment="0" applyProtection="0"/>
    <xf numFmtId="0" fontId="20" fillId="8" borderId="10" applyNumberFormat="0" applyAlignment="0" applyProtection="0"/>
  </cellStyleXfs>
  <cellXfs count="97">
    <xf numFmtId="0" fontId="0" fillId="0" borderId="0" xfId="0"/>
    <xf numFmtId="0" fontId="2" fillId="4" borderId="0" xfId="1" applyFont="1" applyFill="1" applyBorder="1" applyAlignment="1">
      <alignment horizontal="center" vertical="center" wrapText="1"/>
    </xf>
    <xf numFmtId="0" fontId="5" fillId="2" borderId="0" xfId="3" applyFont="1" applyFill="1" applyBorder="1"/>
    <xf numFmtId="0" fontId="0" fillId="2" borderId="0" xfId="0" applyFill="1"/>
    <xf numFmtId="0" fontId="4" fillId="6" borderId="0" xfId="1" applyFont="1" applyFill="1" applyBorder="1"/>
    <xf numFmtId="0" fontId="0" fillId="2" borderId="0" xfId="0" applyFill="1" applyBorder="1"/>
    <xf numFmtId="0" fontId="0" fillId="6" borderId="0" xfId="0" applyFill="1"/>
    <xf numFmtId="0" fontId="4" fillId="2" borderId="0" xfId="1" applyFont="1" applyFill="1" applyBorder="1"/>
    <xf numFmtId="0" fontId="7" fillId="3" borderId="0" xfId="1" applyFont="1" applyFill="1" applyBorder="1"/>
    <xf numFmtId="0" fontId="3" fillId="3" borderId="0" xfId="1" applyFill="1" applyBorder="1"/>
    <xf numFmtId="22" fontId="4" fillId="6" borderId="0" xfId="1" applyNumberFormat="1" applyFont="1" applyFill="1" applyBorder="1"/>
    <xf numFmtId="0" fontId="3" fillId="2" borderId="0" xfId="1" applyFill="1" applyBorder="1"/>
    <xf numFmtId="0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Border="1"/>
    <xf numFmtId="3" fontId="11" fillId="4" borderId="0" xfId="0" applyNumberFormat="1" applyFont="1" applyFill="1" applyBorder="1"/>
    <xf numFmtId="0" fontId="5" fillId="2" borderId="0" xfId="3" applyFont="1" applyFill="1" applyBorder="1" applyAlignment="1">
      <alignment horizontal="left"/>
    </xf>
    <xf numFmtId="0" fontId="1" fillId="2" borderId="0" xfId="3" applyFont="1" applyFill="1" applyBorder="1"/>
    <xf numFmtId="3" fontId="5" fillId="2" borderId="0" xfId="0" applyNumberFormat="1" applyFont="1" applyFill="1" applyBorder="1"/>
    <xf numFmtId="0" fontId="0" fillId="2" borderId="0" xfId="3" applyFont="1" applyFill="1" applyBorder="1"/>
    <xf numFmtId="3" fontId="5" fillId="2" borderId="0" xfId="5" applyNumberFormat="1" applyFont="1" applyFill="1" applyBorder="1"/>
    <xf numFmtId="0" fontId="1" fillId="2" borderId="0" xfId="3" applyFont="1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0" fontId="15" fillId="6" borderId="6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7" borderId="7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center" vertical="center"/>
    </xf>
    <xf numFmtId="3" fontId="17" fillId="6" borderId="1" xfId="0" applyNumberFormat="1" applyFont="1" applyFill="1" applyBorder="1" applyAlignment="1">
      <alignment horizontal="center" vertical="center"/>
    </xf>
    <xf numFmtId="3" fontId="17" fillId="6" borderId="6" xfId="0" applyNumberFormat="1" applyFont="1" applyFill="1" applyBorder="1" applyAlignment="1">
      <alignment horizontal="center" vertical="center"/>
    </xf>
    <xf numFmtId="166" fontId="11" fillId="4" borderId="0" xfId="0" applyNumberFormat="1" applyFont="1" applyFill="1" applyBorder="1"/>
    <xf numFmtId="165" fontId="11" fillId="4" borderId="0" xfId="0" applyNumberFormat="1" applyFont="1" applyFill="1" applyBorder="1"/>
    <xf numFmtId="164" fontId="5" fillId="2" borderId="0" xfId="0" applyNumberFormat="1" applyFont="1" applyFill="1" applyBorder="1"/>
    <xf numFmtId="165" fontId="5" fillId="2" borderId="0" xfId="0" applyNumberFormat="1" applyFont="1" applyFill="1" applyBorder="1"/>
    <xf numFmtId="164" fontId="5" fillId="2" borderId="0" xfId="5" applyNumberFormat="1" applyFont="1" applyFill="1" applyBorder="1"/>
    <xf numFmtId="0" fontId="0" fillId="3" borderId="0" xfId="0" applyFill="1" applyBorder="1"/>
    <xf numFmtId="0" fontId="0" fillId="6" borderId="0" xfId="0" applyFill="1" applyBorder="1"/>
    <xf numFmtId="0" fontId="1" fillId="2" borderId="0" xfId="0" applyFont="1" applyFill="1" applyBorder="1"/>
    <xf numFmtId="0" fontId="0" fillId="2" borderId="0" xfId="0" applyFill="1" applyBorder="1" applyAlignment="1">
      <alignment horizontal="left" vertical="center" indent="1"/>
    </xf>
    <xf numFmtId="164" fontId="0" fillId="2" borderId="0" xfId="0" applyNumberFormat="1" applyFill="1" applyBorder="1"/>
    <xf numFmtId="165" fontId="0" fillId="2" borderId="0" xfId="0" applyNumberFormat="1" applyFill="1" applyBorder="1"/>
    <xf numFmtId="0" fontId="0" fillId="2" borderId="0" xfId="0" applyFill="1" applyBorder="1" applyAlignment="1">
      <alignment horizontal="left" indent="1"/>
    </xf>
    <xf numFmtId="166" fontId="5" fillId="2" borderId="0" xfId="0" applyNumberFormat="1" applyFont="1" applyFill="1" applyBorder="1"/>
    <xf numFmtId="166" fontId="5" fillId="2" borderId="0" xfId="5" applyNumberFormat="1" applyFont="1" applyFill="1" applyBorder="1"/>
    <xf numFmtId="0" fontId="12" fillId="0" borderId="0" xfId="0" applyFont="1"/>
    <xf numFmtId="0" fontId="18" fillId="2" borderId="0" xfId="0" applyFont="1" applyFill="1"/>
    <xf numFmtId="0" fontId="18" fillId="2" borderId="0" xfId="0" applyFont="1" applyFill="1" applyBorder="1"/>
    <xf numFmtId="167" fontId="0" fillId="2" borderId="0" xfId="0" applyNumberFormat="1" applyFill="1" applyBorder="1"/>
    <xf numFmtId="169" fontId="0" fillId="2" borderId="0" xfId="0" applyNumberFormat="1" applyFill="1" applyBorder="1"/>
    <xf numFmtId="168" fontId="11" fillId="4" borderId="0" xfId="0" applyNumberFormat="1" applyFont="1" applyFill="1" applyBorder="1"/>
    <xf numFmtId="169" fontId="11" fillId="4" borderId="0" xfId="0" applyNumberFormat="1" applyFont="1" applyFill="1" applyBorder="1"/>
    <xf numFmtId="170" fontId="0" fillId="2" borderId="0" xfId="0" applyNumberFormat="1" applyFill="1" applyBorder="1"/>
    <xf numFmtId="0" fontId="18" fillId="3" borderId="0" xfId="0" applyFont="1" applyFill="1" applyBorder="1"/>
    <xf numFmtId="0" fontId="20" fillId="8" borderId="0" xfId="6" applyBorder="1"/>
    <xf numFmtId="0" fontId="21" fillId="3" borderId="0" xfId="0" applyFont="1" applyFill="1" applyBorder="1"/>
    <xf numFmtId="0" fontId="12" fillId="3" borderId="0" xfId="0" applyFont="1" applyFill="1" applyBorder="1"/>
    <xf numFmtId="0" fontId="12" fillId="2" borderId="0" xfId="0" applyFont="1" applyFill="1" applyBorder="1"/>
    <xf numFmtId="0" fontId="22" fillId="6" borderId="0" xfId="1" applyFont="1" applyFill="1" applyBorder="1" applyAlignment="1">
      <alignment horizontal="center" vertical="center" wrapText="1"/>
    </xf>
    <xf numFmtId="170" fontId="14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15" xfId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/>
    </xf>
    <xf numFmtId="0" fontId="22" fillId="3" borderId="16" xfId="1" applyFont="1" applyFill="1" applyBorder="1" applyAlignment="1">
      <alignment horizontal="left" vertical="center" wrapText="1"/>
    </xf>
    <xf numFmtId="3" fontId="22" fillId="3" borderId="17" xfId="0" applyNumberFormat="1" applyFont="1" applyFill="1" applyBorder="1" applyAlignment="1">
      <alignment horizontal="center" vertical="center"/>
    </xf>
    <xf numFmtId="3" fontId="25" fillId="3" borderId="18" xfId="0" applyNumberFormat="1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22" fillId="6" borderId="0" xfId="1" applyFont="1" applyFill="1" applyBorder="1" applyAlignment="1">
      <alignment horizontal="left" vertical="center" wrapText="1"/>
    </xf>
    <xf numFmtId="3" fontId="14" fillId="2" borderId="0" xfId="0" applyNumberFormat="1" applyFont="1" applyFill="1" applyBorder="1" applyAlignment="1">
      <alignment horizontal="center" vertical="center"/>
    </xf>
    <xf numFmtId="3" fontId="14" fillId="2" borderId="15" xfId="0" applyNumberFormat="1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horizontal="center" vertical="center"/>
    </xf>
    <xf numFmtId="3" fontId="17" fillId="6" borderId="0" xfId="0" applyNumberFormat="1" applyFont="1" applyFill="1" applyBorder="1" applyAlignment="1">
      <alignment horizontal="center" vertical="center"/>
    </xf>
    <xf numFmtId="3" fontId="24" fillId="6" borderId="0" xfId="0" applyNumberFormat="1" applyFont="1" applyFill="1" applyBorder="1" applyAlignment="1">
      <alignment horizontal="center" vertical="center"/>
    </xf>
    <xf numFmtId="0" fontId="26" fillId="0" borderId="0" xfId="0" applyFont="1"/>
    <xf numFmtId="0" fontId="12" fillId="6" borderId="2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3" borderId="6" xfId="0" applyNumberFormat="1" applyFont="1" applyFill="1" applyBorder="1" applyAlignment="1">
      <alignment horizontal="center" vertical="center"/>
    </xf>
    <xf numFmtId="3" fontId="12" fillId="7" borderId="8" xfId="0" applyNumberFormat="1" applyFont="1" applyFill="1" applyBorder="1" applyAlignment="1">
      <alignment horizontal="center" vertical="center"/>
    </xf>
    <xf numFmtId="3" fontId="12" fillId="7" borderId="9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/>
    </xf>
    <xf numFmtId="0" fontId="0" fillId="0" borderId="0" xfId="0" applyBorder="1"/>
    <xf numFmtId="0" fontId="12" fillId="6" borderId="11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</cellXfs>
  <cellStyles count="7">
    <cellStyle name="Calculation" xfId="6" builtinId="22"/>
    <cellStyle name="Comma 2" xfId="2"/>
    <cellStyle name="Good" xfId="5" builtinId="26"/>
    <cellStyle name="Normal" xfId="0" builtinId="0"/>
    <cellStyle name="Normal 2" xfId="1"/>
    <cellStyle name="Normal 2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1"/>
  <sheetViews>
    <sheetView topLeftCell="K1" workbookViewId="0">
      <pane ySplit="4" topLeftCell="A5" activePane="bottomLeft" state="frozen"/>
      <selection pane="bottomLeft" activeCell="N8" sqref="N8"/>
    </sheetView>
  </sheetViews>
  <sheetFormatPr defaultRowHeight="15" outlineLevelCol="1"/>
  <cols>
    <col min="1" max="2" width="25.7109375" style="5" customWidth="1"/>
    <col min="3" max="3" width="15.7109375" style="5" customWidth="1"/>
    <col min="4" max="4" width="5.7109375" style="5" customWidth="1"/>
    <col min="5" max="5" width="30.7109375" style="5" customWidth="1"/>
    <col min="6" max="6" width="25.7109375" style="5" customWidth="1"/>
    <col min="7" max="7" width="15.7109375" style="5" customWidth="1"/>
    <col min="8" max="8" width="5.7109375" style="5" customWidth="1"/>
    <col min="9" max="10" width="30.7109375" style="5" customWidth="1"/>
    <col min="11" max="11" width="15.7109375" style="5" customWidth="1" outlineLevel="1"/>
    <col min="12" max="12" width="30.7109375" style="5" customWidth="1" outlineLevel="1"/>
    <col min="13" max="14" width="30.7109375" style="5" customWidth="1"/>
    <col min="15" max="18" width="15.7109375" style="5" customWidth="1"/>
    <col min="19" max="16384" width="9.140625" style="5"/>
  </cols>
  <sheetData>
    <row r="1" spans="1:14" ht="18">
      <c r="A1" s="8" t="s">
        <v>122</v>
      </c>
      <c r="B1" s="9"/>
      <c r="C1" s="9"/>
      <c r="D1" s="11"/>
      <c r="E1" s="62" t="s">
        <v>170</v>
      </c>
      <c r="F1" s="42"/>
      <c r="G1" s="42"/>
      <c r="I1" s="59" t="s">
        <v>160</v>
      </c>
      <c r="J1" s="60">
        <f>J2*44/12</f>
        <v>69.3</v>
      </c>
      <c r="K1" s="59" t="s">
        <v>159</v>
      </c>
      <c r="L1" s="61" t="s">
        <v>161</v>
      </c>
      <c r="M1" s="42"/>
      <c r="N1" s="42"/>
    </row>
    <row r="2" spans="1:14">
      <c r="A2" s="10">
        <v>39600</v>
      </c>
      <c r="B2" s="4" t="s">
        <v>86</v>
      </c>
      <c r="C2" s="4"/>
      <c r="D2" s="7"/>
      <c r="E2" s="43"/>
      <c r="F2" s="43"/>
      <c r="G2" s="43"/>
      <c r="I2" s="6" t="s">
        <v>158</v>
      </c>
      <c r="J2" s="5">
        <v>18.899999999999999</v>
      </c>
      <c r="K2" s="6" t="s">
        <v>162</v>
      </c>
      <c r="L2" s="6" t="s">
        <v>155</v>
      </c>
      <c r="M2" s="43"/>
      <c r="N2" s="43"/>
    </row>
    <row r="3" spans="1:14">
      <c r="A3" s="10">
        <v>40268.999305555553</v>
      </c>
      <c r="B3" s="4" t="s">
        <v>87</v>
      </c>
      <c r="C3" s="4"/>
      <c r="D3" s="7"/>
      <c r="E3" s="43"/>
      <c r="F3" s="43"/>
      <c r="G3" s="43"/>
      <c r="I3" s="6" t="s">
        <v>156</v>
      </c>
      <c r="J3" s="5">
        <f>34.66*10^-6</f>
        <v>3.4659999999999997E-5</v>
      </c>
      <c r="K3" s="6" t="s">
        <v>163</v>
      </c>
      <c r="L3" s="6" t="s">
        <v>157</v>
      </c>
      <c r="M3" s="43"/>
      <c r="N3" s="43"/>
    </row>
    <row r="4" spans="1:14" s="44" customFormat="1" ht="51">
      <c r="A4" s="1" t="s">
        <v>85</v>
      </c>
      <c r="B4" s="1" t="s">
        <v>123</v>
      </c>
      <c r="C4" s="1" t="s">
        <v>154</v>
      </c>
      <c r="D4" s="12"/>
      <c r="E4" s="1" t="s">
        <v>88</v>
      </c>
      <c r="F4" s="1" t="s">
        <v>133</v>
      </c>
      <c r="G4" s="1" t="s">
        <v>154</v>
      </c>
      <c r="H4" s="12"/>
      <c r="I4" s="1" t="s">
        <v>95</v>
      </c>
      <c r="J4" s="1" t="s">
        <v>169</v>
      </c>
      <c r="K4" s="1" t="s">
        <v>164</v>
      </c>
      <c r="L4" s="1" t="s">
        <v>167</v>
      </c>
      <c r="M4" s="1" t="s">
        <v>168</v>
      </c>
      <c r="N4" s="1" t="s">
        <v>166</v>
      </c>
    </row>
    <row r="5" spans="1:14">
      <c r="A5" s="2" t="s">
        <v>0</v>
      </c>
      <c r="B5" s="39">
        <v>0</v>
      </c>
      <c r="C5" s="40">
        <v>0</v>
      </c>
      <c r="E5" s="45" t="s">
        <v>96</v>
      </c>
      <c r="F5" s="46">
        <f>B5+B6+B7+B8+B9*2/7</f>
        <v>0</v>
      </c>
      <c r="G5" s="47">
        <f>C5+C6+C7+C8+C9*2/7</f>
        <v>0</v>
      </c>
      <c r="I5" s="48" t="s">
        <v>118</v>
      </c>
      <c r="J5" s="46">
        <f>SUM(F5:F11)</f>
        <v>2272.2062074963633</v>
      </c>
      <c r="K5" s="47">
        <f>SUM(G5:G11)</f>
        <v>92.871428571428567</v>
      </c>
      <c r="L5" s="55">
        <f>K5*$J$3</f>
        <v>3.2189237142857137E-3</v>
      </c>
      <c r="M5" s="58">
        <f>L5*$J$1</f>
        <v>0.22307141339999995</v>
      </c>
      <c r="N5" s="46">
        <f>J5-M5</f>
        <v>2271.9831360829635</v>
      </c>
    </row>
    <row r="6" spans="1:14">
      <c r="A6" s="2" t="s">
        <v>1</v>
      </c>
      <c r="B6" s="39">
        <v>0</v>
      </c>
      <c r="C6" s="40">
        <v>0</v>
      </c>
      <c r="E6" s="45" t="s">
        <v>97</v>
      </c>
      <c r="F6" s="46">
        <f>B9*5/7+B10+B11+B12+B13*5/7</f>
        <v>0</v>
      </c>
      <c r="G6" s="47">
        <f>C9*5/7+C10+C11+C12+C13*5/7</f>
        <v>0</v>
      </c>
      <c r="I6" s="48" t="s">
        <v>119</v>
      </c>
      <c r="J6" s="46">
        <f>SUM(F12:F23)</f>
        <v>16761.262259902142</v>
      </c>
      <c r="K6" s="47">
        <f>SUM(G12:G23)</f>
        <v>108.02857142857144</v>
      </c>
      <c r="L6" s="55">
        <f t="shared" ref="L6:L7" si="0">K6*$J$3</f>
        <v>3.7442702857142856E-3</v>
      </c>
      <c r="M6" s="58">
        <f t="shared" ref="M6:M7" si="1">L6*$J$1</f>
        <v>0.25947793079999998</v>
      </c>
      <c r="N6" s="46">
        <f t="shared" ref="N6:N7" si="2">J6-M6</f>
        <v>16761.002781971343</v>
      </c>
    </row>
    <row r="7" spans="1:14">
      <c r="A7" s="2" t="s">
        <v>2</v>
      </c>
      <c r="B7" s="39">
        <v>0</v>
      </c>
      <c r="C7" s="40">
        <v>0</v>
      </c>
      <c r="E7" s="45" t="s">
        <v>98</v>
      </c>
      <c r="F7" s="46">
        <f>B13*2/7+B14+B15+B16+B17+B18*1/7</f>
        <v>0</v>
      </c>
      <c r="G7" s="47">
        <f>C13*2/7+C14+C15+C16+C17+C18*1/7</f>
        <v>0</v>
      </c>
      <c r="I7" s="48" t="s">
        <v>120</v>
      </c>
      <c r="J7" s="46">
        <f>SUM(F24:F26)</f>
        <v>4524.9980786271408</v>
      </c>
      <c r="K7" s="47">
        <f>SUM(G24:G26)</f>
        <v>0</v>
      </c>
      <c r="L7" s="55">
        <f t="shared" si="0"/>
        <v>0</v>
      </c>
      <c r="M7" s="58">
        <f t="shared" si="1"/>
        <v>0</v>
      </c>
      <c r="N7" s="46">
        <f t="shared" si="2"/>
        <v>4524.9980786271408</v>
      </c>
    </row>
    <row r="8" spans="1:14">
      <c r="A8" s="2" t="s">
        <v>3</v>
      </c>
      <c r="B8" s="39">
        <v>0</v>
      </c>
      <c r="C8" s="40">
        <v>0</v>
      </c>
      <c r="E8" s="45" t="s">
        <v>99</v>
      </c>
      <c r="F8" s="46">
        <f>B18*6/7+B19+B20+B21+B22*3/7</f>
        <v>111.85121084808996</v>
      </c>
      <c r="G8" s="47">
        <f>C18*6/7+C19+C20+C21+C22*3/7</f>
        <v>25.785714285714285</v>
      </c>
      <c r="I8" s="13" t="s">
        <v>121</v>
      </c>
      <c r="J8" s="14">
        <f>SUM(J5:J7)</f>
        <v>23558.466546025644</v>
      </c>
      <c r="K8" s="38">
        <f>SUM(K5:K7)</f>
        <v>200.9</v>
      </c>
      <c r="L8" s="57">
        <f>SUM(L5:L7)</f>
        <v>6.9631939999999989E-3</v>
      </c>
      <c r="M8" s="56">
        <f t="shared" ref="M8:N8" si="3">SUM(M5:M7)</f>
        <v>0.48254934419999995</v>
      </c>
      <c r="N8" s="14">
        <f t="shared" si="3"/>
        <v>23557.983996681447</v>
      </c>
    </row>
    <row r="9" spans="1:14">
      <c r="A9" s="2" t="s">
        <v>4</v>
      </c>
      <c r="B9" s="39">
        <v>0</v>
      </c>
      <c r="C9" s="40">
        <v>0</v>
      </c>
      <c r="E9" s="45" t="s">
        <v>100</v>
      </c>
      <c r="F9" s="46">
        <f>B22*4/7+B23+B24+B25+B26*6/7</f>
        <v>272.15884866442821</v>
      </c>
      <c r="G9" s="47">
        <f>C22*4/7+C23+C24+C25+C26*6/7</f>
        <v>21.442857142857143</v>
      </c>
    </row>
    <row r="10" spans="1:14">
      <c r="A10" s="2" t="s">
        <v>5</v>
      </c>
      <c r="B10" s="39">
        <v>0</v>
      </c>
      <c r="C10" s="40">
        <v>0</v>
      </c>
      <c r="E10" s="45" t="s">
        <v>101</v>
      </c>
      <c r="F10" s="46">
        <f>B26*1/7+B27+B28+B29+B30+B31*1/7</f>
        <v>661.12139453081522</v>
      </c>
      <c r="G10" s="47">
        <f>C26*1/7+C27+C28+C29+C30+C31*1/7</f>
        <v>37.271428571428572</v>
      </c>
    </row>
    <row r="11" spans="1:14">
      <c r="A11" s="2" t="s">
        <v>6</v>
      </c>
      <c r="B11" s="39">
        <v>0</v>
      </c>
      <c r="C11" s="40">
        <v>0</v>
      </c>
      <c r="E11" s="45" t="s">
        <v>102</v>
      </c>
      <c r="F11" s="46">
        <f>B31*6/7+B32+B33+B34+B35*4/7</f>
        <v>1227.0747534530299</v>
      </c>
      <c r="G11" s="47">
        <f>C31*6/7+C32+C33+C34+C35*4/7</f>
        <v>8.3714285714285719</v>
      </c>
    </row>
    <row r="12" spans="1:14">
      <c r="A12" s="2" t="s">
        <v>7</v>
      </c>
      <c r="B12" s="39">
        <v>0</v>
      </c>
      <c r="C12" s="40">
        <v>0</v>
      </c>
      <c r="E12" s="45" t="s">
        <v>103</v>
      </c>
      <c r="F12" s="46">
        <f>B35*3/7+B36+B37+B38+B39</f>
        <v>1317.6133273084936</v>
      </c>
      <c r="G12" s="47">
        <f>C35*3/7+C36+C37+C38+C39</f>
        <v>40.928571428571431</v>
      </c>
    </row>
    <row r="13" spans="1:14">
      <c r="A13" s="2" t="s">
        <v>8</v>
      </c>
      <c r="B13" s="39">
        <v>0</v>
      </c>
      <c r="C13" s="40">
        <v>0</v>
      </c>
      <c r="E13" s="45" t="s">
        <v>104</v>
      </c>
      <c r="F13" s="46">
        <f>B40+B41+B42+B43</f>
        <v>1809.8052767396248</v>
      </c>
      <c r="G13" s="47">
        <f>C40+C41+C42+C43</f>
        <v>8.5</v>
      </c>
    </row>
    <row r="14" spans="1:14">
      <c r="A14" s="2" t="s">
        <v>9</v>
      </c>
      <c r="B14" s="39">
        <v>0</v>
      </c>
      <c r="C14" s="40">
        <v>0</v>
      </c>
      <c r="E14" s="45" t="s">
        <v>105</v>
      </c>
      <c r="F14" s="46">
        <f>B44+B45+B46+B47+B48*3/7</f>
        <v>2059.6354160373717</v>
      </c>
      <c r="G14" s="47">
        <f>C44+C45+C46+C47+C48*3/7</f>
        <v>6.3571428571428568</v>
      </c>
    </row>
    <row r="15" spans="1:14">
      <c r="A15" s="2" t="s">
        <v>10</v>
      </c>
      <c r="B15" s="39">
        <v>0</v>
      </c>
      <c r="C15" s="40">
        <v>0</v>
      </c>
      <c r="E15" s="45" t="s">
        <v>106</v>
      </c>
      <c r="F15" s="46">
        <f>B48*4/7+B49+B50+B51+B52*5/7</f>
        <v>1293.6174223277412</v>
      </c>
      <c r="G15" s="47">
        <f>C48*4/7+C49+C50+C51+C52*5/7</f>
        <v>19.785714285714285</v>
      </c>
    </row>
    <row r="16" spans="1:14">
      <c r="A16" s="2" t="s">
        <v>11</v>
      </c>
      <c r="B16" s="39">
        <v>0</v>
      </c>
      <c r="C16" s="40">
        <v>0</v>
      </c>
      <c r="E16" s="45" t="s">
        <v>107</v>
      </c>
      <c r="F16" s="46">
        <f>B52*2/7+B53+B54+B55+B56+B57*1/7</f>
        <v>2070.6858169938832</v>
      </c>
      <c r="G16" s="47">
        <f>C52*2/7+C53+C54+C55+C56+C57*1/7</f>
        <v>10.014285714285714</v>
      </c>
    </row>
    <row r="17" spans="1:12">
      <c r="A17" s="2" t="s">
        <v>12</v>
      </c>
      <c r="B17" s="39">
        <v>0</v>
      </c>
      <c r="C17" s="40">
        <v>0</v>
      </c>
      <c r="E17" s="45" t="s">
        <v>108</v>
      </c>
      <c r="F17" s="46">
        <f>B57*6/7+B58+B59+B60+B61*3/7</f>
        <v>1652.4831887146877</v>
      </c>
      <c r="G17" s="47">
        <f>C57*6/7+C58+C59+C60+C61*3/7</f>
        <v>12.314285714285715</v>
      </c>
    </row>
    <row r="18" spans="1:12">
      <c r="A18" s="2" t="s">
        <v>13</v>
      </c>
      <c r="B18" s="39">
        <v>0</v>
      </c>
      <c r="C18" s="40">
        <v>0</v>
      </c>
      <c r="E18" s="45" t="s">
        <v>109</v>
      </c>
      <c r="F18" s="46">
        <f>B61*4/7+B62+B63+B64+B65*6/7</f>
        <v>478.75770375213136</v>
      </c>
      <c r="G18" s="47">
        <f>C61*4/7+C62+C63+C64+C65*6/7</f>
        <v>0.22857142857142859</v>
      </c>
    </row>
    <row r="19" spans="1:12">
      <c r="A19" s="2" t="s">
        <v>14</v>
      </c>
      <c r="B19" s="41">
        <v>37.332694262261988</v>
      </c>
      <c r="C19" s="40">
        <v>8</v>
      </c>
      <c r="E19" s="45" t="s">
        <v>110</v>
      </c>
      <c r="F19" s="46">
        <f>B65*1/7+B66+B67+B68+B69+B70*2/7</f>
        <v>1494.5127648295368</v>
      </c>
      <c r="G19" s="47">
        <f>C65*1/7+C66+C67+C68+C69+C70*2/7</f>
        <v>3.9571428571428569</v>
      </c>
    </row>
    <row r="20" spans="1:12">
      <c r="A20" s="2" t="s">
        <v>15</v>
      </c>
      <c r="B20" s="41">
        <v>25.455281383951945</v>
      </c>
      <c r="C20" s="40">
        <v>9.4</v>
      </c>
      <c r="E20" s="45" t="s">
        <v>111</v>
      </c>
      <c r="F20" s="46">
        <f>B70*5/7+B71+B72+B73+B74*4/7</f>
        <v>1548.0174860973211</v>
      </c>
      <c r="G20" s="47">
        <f>C70*5/7+C71+C72+C73+C74*4/7</f>
        <v>5.9428571428571431</v>
      </c>
    </row>
    <row r="21" spans="1:12">
      <c r="A21" s="2" t="s">
        <v>16</v>
      </c>
      <c r="B21" s="41">
        <v>19.649983607744019</v>
      </c>
      <c r="C21" s="40">
        <v>6.5</v>
      </c>
      <c r="E21" s="45" t="s">
        <v>112</v>
      </c>
      <c r="F21" s="46">
        <f>B74*3/7+B75+B76+B77+B78</f>
        <v>1116.6859292171316</v>
      </c>
      <c r="G21" s="47">
        <f>C74*3/7+C75+C76+C77+C78</f>
        <v>0</v>
      </c>
    </row>
    <row r="22" spans="1:12">
      <c r="A22" s="2" t="s">
        <v>17</v>
      </c>
      <c r="B22" s="41">
        <v>68.630920386308006</v>
      </c>
      <c r="C22" s="40">
        <v>4.4000000000000004</v>
      </c>
      <c r="E22" s="45" t="s">
        <v>113</v>
      </c>
      <c r="F22" s="46">
        <f>B79+B80+B81+B82+B83*2/7</f>
        <v>544.6736519517026</v>
      </c>
      <c r="G22" s="47">
        <f>C79+C80+C81+C82+C83*2/7</f>
        <v>0</v>
      </c>
    </row>
    <row r="23" spans="1:12">
      <c r="A23" s="2" t="s">
        <v>18</v>
      </c>
      <c r="B23" s="41">
        <v>74.384994953654086</v>
      </c>
      <c r="C23" s="40">
        <v>5.3</v>
      </c>
      <c r="E23" s="45" t="s">
        <v>114</v>
      </c>
      <c r="F23" s="46">
        <f>B83*5/7+B84+B85+B86+B87*5/7</f>
        <v>1374.7742759325106</v>
      </c>
      <c r="G23" s="47">
        <f>C83*5/7+C84+C85+C86+C87*5/7</f>
        <v>0</v>
      </c>
    </row>
    <row r="24" spans="1:12">
      <c r="A24" s="2" t="s">
        <v>19</v>
      </c>
      <c r="B24" s="41">
        <v>54.761592500440081</v>
      </c>
      <c r="C24" s="40">
        <v>2.7</v>
      </c>
      <c r="E24" s="45" t="s">
        <v>115</v>
      </c>
      <c r="F24" s="46">
        <f>B87*2/7+B88+B89+B90+B91+B92*1/7</f>
        <v>1318.8913063600403</v>
      </c>
      <c r="G24" s="47">
        <f>C87*2/7+C88+C89+C90+C91+C92*1/7</f>
        <v>0</v>
      </c>
    </row>
    <row r="25" spans="1:12">
      <c r="A25" s="2" t="s">
        <v>20</v>
      </c>
      <c r="B25" s="41">
        <v>44.546765123770008</v>
      </c>
      <c r="C25" s="40">
        <v>4.5</v>
      </c>
      <c r="E25" s="45" t="s">
        <v>116</v>
      </c>
      <c r="F25" s="46">
        <f>B92*6/7+B93+B94+B95+B96*1/7</f>
        <v>1580.7966935783868</v>
      </c>
      <c r="G25" s="47">
        <f>C92*6/7+C93+C94+C95+C96*1/7</f>
        <v>0</v>
      </c>
    </row>
    <row r="26" spans="1:12">
      <c r="A26" s="2" t="s">
        <v>21</v>
      </c>
      <c r="B26" s="41">
        <v>69.122465176786022</v>
      </c>
      <c r="C26" s="40">
        <v>7.5</v>
      </c>
      <c r="E26" s="45" t="s">
        <v>117</v>
      </c>
      <c r="F26" s="46">
        <f>B96*6/7+B97+B98+B99+B100</f>
        <v>1625.3100786887132</v>
      </c>
      <c r="G26" s="47">
        <f>C96*6/7+C97+C98+C99+C100</f>
        <v>0</v>
      </c>
    </row>
    <row r="27" spans="1:12">
      <c r="A27" s="2" t="s">
        <v>22</v>
      </c>
      <c r="B27" s="41">
        <v>48.512829079932096</v>
      </c>
      <c r="C27" s="40">
        <v>7.5</v>
      </c>
      <c r="E27" s="13" t="s">
        <v>121</v>
      </c>
      <c r="F27" s="14">
        <f>SUM(F5:F26)</f>
        <v>23558.466546025644</v>
      </c>
      <c r="G27" s="37">
        <f>SUM(G5:G26)</f>
        <v>200.9</v>
      </c>
    </row>
    <row r="28" spans="1:12">
      <c r="A28" s="2" t="s">
        <v>23</v>
      </c>
      <c r="B28" s="41">
        <v>54.578179139805926</v>
      </c>
      <c r="C28" s="40">
        <v>4.7</v>
      </c>
    </row>
    <row r="29" spans="1:12">
      <c r="A29" s="2" t="s">
        <v>124</v>
      </c>
      <c r="B29" s="41">
        <v>250.74827685241567</v>
      </c>
      <c r="C29" s="40">
        <v>3</v>
      </c>
      <c r="I29" s="52"/>
      <c r="J29" s="3"/>
      <c r="K29" s="3"/>
      <c r="L29" s="3"/>
    </row>
    <row r="30" spans="1:12">
      <c r="A30" s="2" t="s">
        <v>125</v>
      </c>
      <c r="B30" s="41">
        <v>275.74381218764762</v>
      </c>
      <c r="C30" s="40">
        <v>20</v>
      </c>
      <c r="I30" s="3"/>
      <c r="J30" s="3"/>
      <c r="K30" s="3"/>
      <c r="L30" s="3"/>
    </row>
    <row r="31" spans="1:12">
      <c r="A31" s="2" t="s">
        <v>89</v>
      </c>
      <c r="B31" s="41">
        <v>151.64561572031207</v>
      </c>
      <c r="C31" s="40">
        <v>7</v>
      </c>
      <c r="L31" s="3"/>
    </row>
    <row r="32" spans="1:12">
      <c r="A32" s="2" t="s">
        <v>90</v>
      </c>
      <c r="B32" s="41">
        <v>364.12315097207005</v>
      </c>
      <c r="C32" s="40">
        <v>0.2</v>
      </c>
      <c r="I32" s="53"/>
      <c r="J32" s="53"/>
      <c r="K32" s="53"/>
      <c r="L32" s="3"/>
    </row>
    <row r="33" spans="1:12">
      <c r="A33" s="2" t="s">
        <v>24</v>
      </c>
      <c r="B33" s="41">
        <v>374.17053335543045</v>
      </c>
      <c r="C33" s="40">
        <v>0.2</v>
      </c>
      <c r="J33" s="54"/>
      <c r="L33" s="3"/>
    </row>
    <row r="34" spans="1:12">
      <c r="A34" s="2" t="s">
        <v>91</v>
      </c>
      <c r="B34" s="41">
        <v>302.10207699808939</v>
      </c>
      <c r="C34" s="40">
        <v>0.2</v>
      </c>
      <c r="L34" s="3"/>
    </row>
    <row r="35" spans="1:12">
      <c r="A35" s="2" t="s">
        <v>25</v>
      </c>
      <c r="B35" s="41">
        <v>99.219812642551986</v>
      </c>
      <c r="C35" s="40">
        <v>3.1</v>
      </c>
      <c r="L35" s="3"/>
    </row>
    <row r="36" spans="1:12">
      <c r="A36" s="2" t="s">
        <v>92</v>
      </c>
      <c r="B36" s="41">
        <v>241.92892046495217</v>
      </c>
      <c r="C36" s="40">
        <v>4.5999999999999996</v>
      </c>
    </row>
    <row r="37" spans="1:12">
      <c r="A37" s="2" t="s">
        <v>93</v>
      </c>
      <c r="B37" s="41">
        <v>333.04277364833933</v>
      </c>
      <c r="C37" s="40">
        <v>6</v>
      </c>
    </row>
    <row r="38" spans="1:12">
      <c r="A38" s="2" t="s">
        <v>94</v>
      </c>
      <c r="B38" s="41">
        <v>299.95056271436289</v>
      </c>
      <c r="C38" s="40">
        <v>22.5</v>
      </c>
    </row>
    <row r="39" spans="1:12">
      <c r="A39" s="2" t="s">
        <v>26</v>
      </c>
      <c r="B39" s="41">
        <v>400.16829363403127</v>
      </c>
      <c r="C39" s="40">
        <v>6.5</v>
      </c>
    </row>
    <row r="40" spans="1:12">
      <c r="A40" s="2" t="s">
        <v>27</v>
      </c>
      <c r="B40" s="41">
        <v>482.12007270925409</v>
      </c>
      <c r="C40" s="40">
        <v>0</v>
      </c>
    </row>
    <row r="41" spans="1:12">
      <c r="A41" s="2" t="s">
        <v>28</v>
      </c>
      <c r="B41" s="41">
        <v>485.3269890959694</v>
      </c>
      <c r="C41" s="40">
        <v>0</v>
      </c>
    </row>
    <row r="42" spans="1:12">
      <c r="A42" s="2" t="s">
        <v>29</v>
      </c>
      <c r="B42" s="41">
        <v>412.27425744377473</v>
      </c>
      <c r="C42" s="40">
        <v>5</v>
      </c>
    </row>
    <row r="43" spans="1:12">
      <c r="A43" s="2" t="s">
        <v>30</v>
      </c>
      <c r="B43" s="41">
        <v>430.08395749062657</v>
      </c>
      <c r="C43" s="40">
        <v>3.5</v>
      </c>
    </row>
    <row r="44" spans="1:12">
      <c r="A44" s="2" t="s">
        <v>31</v>
      </c>
      <c r="B44" s="41">
        <v>476.47907620198441</v>
      </c>
      <c r="C44" s="40">
        <v>1</v>
      </c>
    </row>
    <row r="45" spans="1:12">
      <c r="A45" s="2" t="s">
        <v>32</v>
      </c>
      <c r="B45" s="41">
        <v>491.00362055235598</v>
      </c>
      <c r="C45" s="40">
        <v>0</v>
      </c>
    </row>
    <row r="46" spans="1:12">
      <c r="A46" s="2" t="s">
        <v>33</v>
      </c>
      <c r="B46" s="41">
        <v>471.17012877447627</v>
      </c>
      <c r="C46" s="40">
        <v>1.5</v>
      </c>
    </row>
    <row r="47" spans="1:12">
      <c r="A47" s="2" t="s">
        <v>34</v>
      </c>
      <c r="B47" s="41">
        <v>457.46113285152347</v>
      </c>
      <c r="C47" s="40">
        <v>3</v>
      </c>
    </row>
    <row r="48" spans="1:12">
      <c r="A48" s="2" t="s">
        <v>35</v>
      </c>
      <c r="B48" s="41">
        <v>381.55006786640712</v>
      </c>
      <c r="C48" s="40">
        <v>2</v>
      </c>
    </row>
    <row r="49" spans="1:3">
      <c r="A49" s="2" t="s">
        <v>36</v>
      </c>
      <c r="B49" s="41">
        <v>381.7431009942058</v>
      </c>
      <c r="C49" s="40">
        <v>5.5</v>
      </c>
    </row>
    <row r="50" spans="1:3">
      <c r="A50" s="2" t="s">
        <v>37</v>
      </c>
      <c r="B50" s="41">
        <v>274.63971923140161</v>
      </c>
      <c r="C50" s="40">
        <v>5.5</v>
      </c>
    </row>
    <row r="51" spans="1:3">
      <c r="A51" s="2" t="s">
        <v>38</v>
      </c>
      <c r="B51" s="41">
        <v>136.58625219710774</v>
      </c>
      <c r="C51" s="40">
        <v>5</v>
      </c>
    </row>
    <row r="52" spans="1:3">
      <c r="A52" s="2" t="s">
        <v>39</v>
      </c>
      <c r="B52" s="41">
        <v>395.66763557391101</v>
      </c>
      <c r="C52" s="40">
        <v>3.7</v>
      </c>
    </row>
    <row r="53" spans="1:3">
      <c r="A53" s="2" t="s">
        <v>40</v>
      </c>
      <c r="B53" s="41">
        <v>468.49823675939126</v>
      </c>
      <c r="C53" s="40">
        <v>2</v>
      </c>
    </row>
    <row r="54" spans="1:3">
      <c r="A54" s="2" t="s">
        <v>41</v>
      </c>
      <c r="B54" s="41">
        <v>493.74860663819624</v>
      </c>
      <c r="C54" s="40">
        <v>0.2</v>
      </c>
    </row>
    <row r="55" spans="1:3">
      <c r="A55" s="2" t="s">
        <v>42</v>
      </c>
      <c r="B55" s="41">
        <v>395.92570092786542</v>
      </c>
      <c r="C55" s="40">
        <v>4.8</v>
      </c>
    </row>
    <row r="56" spans="1:3">
      <c r="A56" s="2" t="s">
        <v>43</v>
      </c>
      <c r="B56" s="41">
        <v>538.84046745939645</v>
      </c>
      <c r="C56" s="40">
        <v>1</v>
      </c>
    </row>
    <row r="57" spans="1:3">
      <c r="A57" s="2" t="s">
        <v>44</v>
      </c>
      <c r="B57" s="41">
        <v>424.37436531541533</v>
      </c>
      <c r="C57" s="40">
        <v>6.7</v>
      </c>
    </row>
    <row r="58" spans="1:3">
      <c r="A58" s="2" t="s">
        <v>45</v>
      </c>
      <c r="B58" s="41">
        <v>425.95277421691253</v>
      </c>
      <c r="C58" s="40">
        <v>0.7</v>
      </c>
    </row>
    <row r="59" spans="1:3">
      <c r="A59" s="2" t="s">
        <v>46</v>
      </c>
      <c r="B59" s="41">
        <v>135.75419619136167</v>
      </c>
      <c r="C59" s="40">
        <v>3.3</v>
      </c>
    </row>
    <row r="60" spans="1:3">
      <c r="A60" s="2" t="s">
        <v>47</v>
      </c>
      <c r="B60" s="41">
        <v>457.03569869417214</v>
      </c>
      <c r="C60" s="40">
        <v>2.4</v>
      </c>
    </row>
    <row r="61" spans="1:3">
      <c r="A61" s="15" t="s">
        <v>48</v>
      </c>
      <c r="B61" s="41">
        <v>629.97914846439937</v>
      </c>
      <c r="C61" s="40">
        <v>0.4</v>
      </c>
    </row>
    <row r="62" spans="1:3">
      <c r="A62" s="15" t="s">
        <v>49</v>
      </c>
      <c r="B62" s="41">
        <v>118.76961891533172</v>
      </c>
      <c r="C62" s="40">
        <v>0</v>
      </c>
    </row>
    <row r="63" spans="1:3">
      <c r="A63" s="15" t="s">
        <v>50</v>
      </c>
      <c r="B63" s="39">
        <v>0</v>
      </c>
      <c r="C63" s="40">
        <v>0</v>
      </c>
    </row>
    <row r="64" spans="1:3">
      <c r="A64" s="15" t="s">
        <v>51</v>
      </c>
      <c r="B64" s="39">
        <v>0</v>
      </c>
      <c r="C64" s="40">
        <v>0</v>
      </c>
    </row>
    <row r="65" spans="1:3">
      <c r="A65" s="15" t="s">
        <v>52</v>
      </c>
      <c r="B65" s="39">
        <v>0</v>
      </c>
      <c r="C65" s="40">
        <v>0</v>
      </c>
    </row>
    <row r="66" spans="1:3">
      <c r="A66" s="15" t="s">
        <v>53</v>
      </c>
      <c r="B66" s="41">
        <v>102.28045359124604</v>
      </c>
      <c r="C66" s="40">
        <v>0.5</v>
      </c>
    </row>
    <row r="67" spans="1:3">
      <c r="A67" s="15" t="s">
        <v>54</v>
      </c>
      <c r="B67" s="41">
        <v>518.28653610634433</v>
      </c>
      <c r="C67" s="40">
        <v>0.4</v>
      </c>
    </row>
    <row r="68" spans="1:3">
      <c r="A68" s="15" t="s">
        <v>55</v>
      </c>
      <c r="B68" s="41">
        <v>496.29264407949114</v>
      </c>
      <c r="C68" s="40">
        <v>1</v>
      </c>
    </row>
    <row r="69" spans="1:3">
      <c r="A69" s="15" t="s">
        <v>56</v>
      </c>
      <c r="B69" s="41">
        <v>251.58630700679004</v>
      </c>
      <c r="C69" s="40">
        <v>2</v>
      </c>
    </row>
    <row r="70" spans="1:3">
      <c r="A70" s="15" t="s">
        <v>57</v>
      </c>
      <c r="B70" s="41">
        <v>441.23388415982868</v>
      </c>
      <c r="C70" s="40">
        <v>0.2</v>
      </c>
    </row>
    <row r="71" spans="1:3">
      <c r="A71" s="15" t="s">
        <v>58</v>
      </c>
      <c r="B71" s="41">
        <v>402.11176243908108</v>
      </c>
      <c r="C71" s="40">
        <v>0.8</v>
      </c>
    </row>
    <row r="72" spans="1:3">
      <c r="A72" s="15" t="s">
        <v>59</v>
      </c>
      <c r="B72" s="41">
        <v>335.74230901361818</v>
      </c>
      <c r="C72" s="40">
        <v>1</v>
      </c>
    </row>
    <row r="73" spans="1:3">
      <c r="A73" s="15" t="s">
        <v>60</v>
      </c>
      <c r="B73" s="41">
        <v>251.12774705538726</v>
      </c>
      <c r="C73" s="40">
        <v>4</v>
      </c>
    </row>
    <row r="74" spans="1:3">
      <c r="A74" s="15" t="s">
        <v>61</v>
      </c>
      <c r="B74" s="41">
        <v>426.77006308137464</v>
      </c>
      <c r="C74" s="40">
        <v>0</v>
      </c>
    </row>
    <row r="75" spans="1:3">
      <c r="A75" s="15" t="s">
        <v>62</v>
      </c>
      <c r="B75" s="41">
        <v>205.58391511310742</v>
      </c>
      <c r="C75" s="40">
        <v>0</v>
      </c>
    </row>
    <row r="76" spans="1:3">
      <c r="A76" s="15" t="s">
        <v>63</v>
      </c>
      <c r="B76" s="41">
        <v>232.95761308324435</v>
      </c>
      <c r="C76" s="40">
        <v>0</v>
      </c>
    </row>
    <row r="77" spans="1:3">
      <c r="A77" s="15" t="s">
        <v>64</v>
      </c>
      <c r="B77" s="41">
        <v>266.2978316354027</v>
      </c>
      <c r="C77" s="40">
        <v>0</v>
      </c>
    </row>
    <row r="78" spans="1:3">
      <c r="A78" s="15" t="s">
        <v>65</v>
      </c>
      <c r="B78" s="41">
        <v>228.94511377907355</v>
      </c>
      <c r="C78" s="40">
        <v>0</v>
      </c>
    </row>
    <row r="79" spans="1:3">
      <c r="A79" s="15" t="s">
        <v>66</v>
      </c>
      <c r="B79" s="41">
        <v>220.19624195454145</v>
      </c>
      <c r="C79" s="40">
        <v>0</v>
      </c>
    </row>
    <row r="80" spans="1:3">
      <c r="A80" s="15" t="s">
        <v>67</v>
      </c>
      <c r="B80" s="41">
        <v>117.38934141318937</v>
      </c>
      <c r="C80" s="40">
        <v>0</v>
      </c>
    </row>
    <row r="81" spans="1:3">
      <c r="A81" s="15" t="s">
        <v>68</v>
      </c>
      <c r="B81" s="39">
        <v>0</v>
      </c>
      <c r="C81" s="40">
        <v>0</v>
      </c>
    </row>
    <row r="82" spans="1:3">
      <c r="A82" s="15" t="s">
        <v>69</v>
      </c>
      <c r="B82" s="41">
        <v>118.38362296807186</v>
      </c>
      <c r="C82" s="40">
        <v>0</v>
      </c>
    </row>
    <row r="83" spans="1:3">
      <c r="A83" s="15" t="s">
        <v>70</v>
      </c>
      <c r="B83" s="41">
        <v>310.46555965564994</v>
      </c>
      <c r="C83" s="40">
        <v>0</v>
      </c>
    </row>
    <row r="84" spans="1:3">
      <c r="A84" s="15" t="s">
        <v>71</v>
      </c>
      <c r="B84" s="41">
        <v>401.30771625095434</v>
      </c>
      <c r="C84" s="40">
        <v>0</v>
      </c>
    </row>
    <row r="85" spans="1:3">
      <c r="A85" s="15" t="s">
        <v>72</v>
      </c>
      <c r="B85" s="41">
        <v>228.48579271036559</v>
      </c>
      <c r="C85" s="40">
        <v>0</v>
      </c>
    </row>
    <row r="86" spans="1:3">
      <c r="A86" s="15" t="s">
        <v>73</v>
      </c>
      <c r="B86" s="41">
        <v>291.64647942396732</v>
      </c>
      <c r="C86" s="40">
        <v>0</v>
      </c>
    </row>
    <row r="87" spans="1:3">
      <c r="A87" s="15" t="s">
        <v>74</v>
      </c>
      <c r="B87" s="41">
        <v>324.20244291046271</v>
      </c>
      <c r="C87" s="40">
        <v>0</v>
      </c>
    </row>
    <row r="88" spans="1:3">
      <c r="A88" s="15" t="s">
        <v>126</v>
      </c>
      <c r="B88" s="41">
        <v>316.65731053115582</v>
      </c>
      <c r="C88" s="40">
        <v>0</v>
      </c>
    </row>
    <row r="89" spans="1:3">
      <c r="A89" s="15" t="s">
        <v>127</v>
      </c>
      <c r="B89" s="41">
        <v>395.55774529369091</v>
      </c>
      <c r="C89" s="40">
        <v>0</v>
      </c>
    </row>
    <row r="90" spans="1:3">
      <c r="A90" s="15" t="s">
        <v>128</v>
      </c>
      <c r="B90" s="41">
        <v>278.02556929575275</v>
      </c>
      <c r="C90" s="40">
        <v>0</v>
      </c>
    </row>
    <row r="91" spans="1:3">
      <c r="A91" s="15" t="s">
        <v>75</v>
      </c>
      <c r="B91" s="41">
        <v>181.62362534600146</v>
      </c>
      <c r="C91" s="40">
        <v>0</v>
      </c>
    </row>
    <row r="92" spans="1:3">
      <c r="A92" s="15" t="s">
        <v>76</v>
      </c>
      <c r="B92" s="41">
        <v>380.78450543314966</v>
      </c>
      <c r="C92" s="40">
        <v>0</v>
      </c>
    </row>
    <row r="93" spans="1:3">
      <c r="A93" s="15" t="s">
        <v>77</v>
      </c>
      <c r="B93" s="41">
        <v>401.56454032546651</v>
      </c>
      <c r="C93" s="40">
        <v>0</v>
      </c>
    </row>
    <row r="94" spans="1:3">
      <c r="A94" s="15" t="s">
        <v>78</v>
      </c>
      <c r="B94" s="41">
        <v>384.31509421372107</v>
      </c>
      <c r="C94" s="40">
        <v>0</v>
      </c>
    </row>
    <row r="95" spans="1:3">
      <c r="A95" s="15" t="s">
        <v>79</v>
      </c>
      <c r="B95" s="41">
        <v>409.62843224175583</v>
      </c>
      <c r="C95" s="40">
        <v>0</v>
      </c>
    </row>
    <row r="96" spans="1:3">
      <c r="A96" s="15" t="s">
        <v>80</v>
      </c>
      <c r="B96" s="41">
        <v>412.3133549832063</v>
      </c>
      <c r="C96" s="40">
        <v>0</v>
      </c>
    </row>
    <row r="97" spans="1:3">
      <c r="A97" s="15" t="s">
        <v>81</v>
      </c>
      <c r="B97" s="41">
        <v>337.54532631212055</v>
      </c>
      <c r="C97" s="40">
        <v>0</v>
      </c>
    </row>
    <row r="98" spans="1:3">
      <c r="A98" s="15" t="s">
        <v>82</v>
      </c>
      <c r="B98" s="41">
        <v>370.82177901014273</v>
      </c>
      <c r="C98" s="40">
        <v>0</v>
      </c>
    </row>
    <row r="99" spans="1:3">
      <c r="A99" s="15" t="s">
        <v>83</v>
      </c>
      <c r="B99" s="41">
        <v>348.94164890820201</v>
      </c>
      <c r="C99" s="40">
        <v>0</v>
      </c>
    </row>
    <row r="100" spans="1:3">
      <c r="A100" s="15" t="s">
        <v>84</v>
      </c>
      <c r="B100" s="41">
        <v>214.58987732978548</v>
      </c>
      <c r="C100" s="40">
        <v>0</v>
      </c>
    </row>
    <row r="101" spans="1:3">
      <c r="A101" s="13" t="s">
        <v>121</v>
      </c>
      <c r="B101" s="14">
        <f>SUM(B5:B100)</f>
        <v>23558.46654602564</v>
      </c>
      <c r="C101" s="37">
        <f>SUM(C5:C100)</f>
        <v>200.9</v>
      </c>
    </row>
  </sheetData>
  <pageMargins left="0.70866141732283472" right="0.70866141732283472" top="0.74803149606299213" bottom="0.74803149606299213" header="0.31496062992125984" footer="0.31496062992125984"/>
  <pageSetup scale="2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1"/>
  <sheetViews>
    <sheetView topLeftCell="F1" workbookViewId="0">
      <pane ySplit="4" topLeftCell="A5" activePane="bottomLeft" state="frozen"/>
      <selection pane="bottomLeft" activeCell="N8" sqref="N8"/>
    </sheetView>
  </sheetViews>
  <sheetFormatPr defaultRowHeight="15" outlineLevelCol="1"/>
  <cols>
    <col min="1" max="2" width="25.7109375" style="5" customWidth="1"/>
    <col min="3" max="3" width="15.7109375" style="5" customWidth="1"/>
    <col min="4" max="4" width="5.7109375" style="5" customWidth="1"/>
    <col min="5" max="5" width="30.7109375" style="5" customWidth="1"/>
    <col min="6" max="6" width="25.7109375" style="5" customWidth="1"/>
    <col min="7" max="7" width="15.7109375" style="5" customWidth="1"/>
    <col min="8" max="8" width="5.7109375" style="5" customWidth="1"/>
    <col min="9" max="10" width="30.7109375" style="5" customWidth="1"/>
    <col min="11" max="11" width="15.7109375" style="5" customWidth="1" outlineLevel="1"/>
    <col min="12" max="12" width="30.7109375" style="5" customWidth="1" outlineLevel="1"/>
    <col min="13" max="14" width="30.7109375" style="5" customWidth="1"/>
    <col min="15" max="18" width="15.7109375" style="5" customWidth="1"/>
    <col min="19" max="16384" width="9.140625" style="5"/>
  </cols>
  <sheetData>
    <row r="1" spans="1:14" ht="18">
      <c r="A1" s="8" t="s">
        <v>129</v>
      </c>
      <c r="B1" s="9"/>
      <c r="C1" s="9"/>
      <c r="D1" s="11"/>
      <c r="E1" s="62" t="s">
        <v>170</v>
      </c>
      <c r="F1" s="42"/>
      <c r="G1" s="42"/>
      <c r="I1" s="59" t="s">
        <v>160</v>
      </c>
      <c r="J1" s="60">
        <f>J2*44/12</f>
        <v>69.3</v>
      </c>
      <c r="K1" s="59" t="s">
        <v>159</v>
      </c>
      <c r="L1" s="61" t="s">
        <v>161</v>
      </c>
      <c r="M1" s="42"/>
      <c r="N1" s="42"/>
    </row>
    <row r="2" spans="1:14">
      <c r="A2" s="10">
        <v>39600</v>
      </c>
      <c r="B2" s="4" t="s">
        <v>86</v>
      </c>
      <c r="C2" s="4"/>
      <c r="D2" s="7"/>
      <c r="E2" s="43"/>
      <c r="F2" s="43"/>
      <c r="G2" s="43"/>
      <c r="I2" s="6" t="s">
        <v>158</v>
      </c>
      <c r="J2" s="5">
        <v>18.899999999999999</v>
      </c>
      <c r="K2" s="6" t="s">
        <v>162</v>
      </c>
      <c r="L2" s="6" t="s">
        <v>155</v>
      </c>
      <c r="M2" s="43"/>
      <c r="N2" s="43"/>
    </row>
    <row r="3" spans="1:14">
      <c r="A3" s="10">
        <v>40268.999305555553</v>
      </c>
      <c r="B3" s="4" t="s">
        <v>87</v>
      </c>
      <c r="C3" s="4"/>
      <c r="D3" s="7"/>
      <c r="E3" s="43"/>
      <c r="F3" s="43"/>
      <c r="G3" s="43"/>
      <c r="I3" s="6" t="s">
        <v>156</v>
      </c>
      <c r="J3" s="43">
        <f>34.66*10^-6</f>
        <v>3.4659999999999997E-5</v>
      </c>
      <c r="K3" s="6" t="s">
        <v>163</v>
      </c>
      <c r="L3" s="6" t="s">
        <v>157</v>
      </c>
      <c r="M3" s="43"/>
      <c r="N3" s="43"/>
    </row>
    <row r="4" spans="1:14" s="44" customFormat="1" ht="51">
      <c r="A4" s="1" t="s">
        <v>85</v>
      </c>
      <c r="B4" s="1" t="s">
        <v>123</v>
      </c>
      <c r="C4" s="1" t="s">
        <v>154</v>
      </c>
      <c r="D4" s="12"/>
      <c r="E4" s="1" t="s">
        <v>88</v>
      </c>
      <c r="F4" s="1" t="s">
        <v>133</v>
      </c>
      <c r="G4" s="1" t="s">
        <v>154</v>
      </c>
      <c r="H4" s="12"/>
      <c r="I4" s="1" t="s">
        <v>95</v>
      </c>
      <c r="J4" s="1" t="s">
        <v>134</v>
      </c>
      <c r="K4" s="1" t="s">
        <v>164</v>
      </c>
      <c r="L4" s="1" t="s">
        <v>167</v>
      </c>
      <c r="M4" s="1" t="s">
        <v>165</v>
      </c>
      <c r="N4" s="1" t="s">
        <v>166</v>
      </c>
    </row>
    <row r="5" spans="1:14">
      <c r="A5" s="16" t="s">
        <v>0</v>
      </c>
      <c r="B5" s="17">
        <v>0</v>
      </c>
      <c r="C5" s="49">
        <v>0</v>
      </c>
      <c r="E5" s="45" t="s">
        <v>96</v>
      </c>
      <c r="F5" s="46">
        <f>B5+B6+B7+B8+B9*2/7</f>
        <v>0</v>
      </c>
      <c r="G5" s="47">
        <f>C5+C6+C7+C8+C9*2/7</f>
        <v>0</v>
      </c>
      <c r="I5" s="48" t="s">
        <v>118</v>
      </c>
      <c r="J5" s="46">
        <f>SUM(F5:F11)</f>
        <v>661.27025173739037</v>
      </c>
      <c r="K5" s="47">
        <f>SUM(G5:G11)</f>
        <v>13.157142857142858</v>
      </c>
      <c r="L5" s="55">
        <f>K5*$J$3</f>
        <v>4.5602657142857145E-4</v>
      </c>
      <c r="M5" s="58">
        <f>L5*$J$1</f>
        <v>3.1602641399999999E-2</v>
      </c>
      <c r="N5" s="46">
        <f>J5-M5</f>
        <v>661.23864909599035</v>
      </c>
    </row>
    <row r="6" spans="1:14">
      <c r="A6" s="16" t="s">
        <v>1</v>
      </c>
      <c r="B6" s="17">
        <v>0</v>
      </c>
      <c r="C6" s="49">
        <v>0</v>
      </c>
      <c r="E6" s="45" t="s">
        <v>97</v>
      </c>
      <c r="F6" s="46">
        <f>B9*5/7+B10+B11+B12+B13*5/7</f>
        <v>0</v>
      </c>
      <c r="G6" s="47">
        <f>C9*5/7+C10+C11+C12+C13*5/7</f>
        <v>0</v>
      </c>
      <c r="I6" s="48" t="s">
        <v>119</v>
      </c>
      <c r="J6" s="46">
        <f>SUM(F12:F23)</f>
        <v>27997.930381158556</v>
      </c>
      <c r="K6" s="47">
        <f>SUM(G12:G23)</f>
        <v>384.3428571428571</v>
      </c>
      <c r="L6" s="55">
        <f t="shared" ref="L6:L7" si="0">K6*$J$3</f>
        <v>1.3321323428571426E-2</v>
      </c>
      <c r="M6" s="58">
        <f t="shared" ref="M6:M7" si="1">L6*$J$1</f>
        <v>0.92316771359999983</v>
      </c>
      <c r="N6" s="46">
        <f t="shared" ref="N6:N7" si="2">J6-M6</f>
        <v>27997.007213444955</v>
      </c>
    </row>
    <row r="7" spans="1:14">
      <c r="A7" s="16" t="s">
        <v>2</v>
      </c>
      <c r="B7" s="17">
        <v>0</v>
      </c>
      <c r="C7" s="49">
        <v>0</v>
      </c>
      <c r="E7" s="45" t="s">
        <v>98</v>
      </c>
      <c r="F7" s="46">
        <f>B13*2/7+B14+B15+B16+B17+B18*1/7</f>
        <v>0</v>
      </c>
      <c r="G7" s="47">
        <f>C13*2/7+C14+C15+C16+C17+C18*1/7</f>
        <v>0</v>
      </c>
      <c r="I7" s="48" t="s">
        <v>120</v>
      </c>
      <c r="J7" s="46">
        <f>SUM(F24:F26)</f>
        <v>2343.6266297362731</v>
      </c>
      <c r="K7" s="47">
        <f>SUM(G24:G26)</f>
        <v>0</v>
      </c>
      <c r="L7" s="55">
        <f t="shared" si="0"/>
        <v>0</v>
      </c>
      <c r="M7" s="58">
        <f t="shared" si="1"/>
        <v>0</v>
      </c>
      <c r="N7" s="46">
        <f t="shared" si="2"/>
        <v>2343.6266297362731</v>
      </c>
    </row>
    <row r="8" spans="1:14">
      <c r="A8" s="16" t="s">
        <v>3</v>
      </c>
      <c r="B8" s="17">
        <v>0</v>
      </c>
      <c r="C8" s="49">
        <v>0</v>
      </c>
      <c r="E8" s="45" t="s">
        <v>99</v>
      </c>
      <c r="F8" s="46">
        <f>B18*6/7+B19+B20+B21+B22*3/7</f>
        <v>0</v>
      </c>
      <c r="G8" s="47">
        <f>C18*6/7+C19+C20+C21+C22*3/7</f>
        <v>0</v>
      </c>
      <c r="I8" s="13" t="s">
        <v>121</v>
      </c>
      <c r="J8" s="14">
        <f>SUM(J5:J7)</f>
        <v>31002.827262632221</v>
      </c>
      <c r="K8" s="38">
        <f>SUM(K5:K7)</f>
        <v>397.49999999999994</v>
      </c>
      <c r="L8" s="57">
        <f>SUM(L5:L7)</f>
        <v>1.3777349999999997E-2</v>
      </c>
      <c r="M8" s="56">
        <f t="shared" ref="M8:N8" si="3">SUM(M5:M7)</f>
        <v>0.95477035499999985</v>
      </c>
      <c r="N8" s="14">
        <f t="shared" si="3"/>
        <v>31001.87249227722</v>
      </c>
    </row>
    <row r="9" spans="1:14">
      <c r="A9" s="16" t="s">
        <v>4</v>
      </c>
      <c r="B9" s="17">
        <v>0</v>
      </c>
      <c r="C9" s="49">
        <v>0</v>
      </c>
      <c r="E9" s="45" t="s">
        <v>100</v>
      </c>
      <c r="F9" s="46">
        <f>B22*4/7+B23+B24+B25+B26*6/7</f>
        <v>0</v>
      </c>
      <c r="G9" s="47">
        <f>C22*4/7+C23+C24+C25+C26*6/7</f>
        <v>0</v>
      </c>
    </row>
    <row r="10" spans="1:14">
      <c r="A10" s="16" t="s">
        <v>5</v>
      </c>
      <c r="B10" s="17">
        <v>0</v>
      </c>
      <c r="C10" s="49">
        <v>0</v>
      </c>
      <c r="E10" s="45" t="s">
        <v>101</v>
      </c>
      <c r="F10" s="46">
        <f>B26*1/7+B27+B28+B29+B30+B31*1/7</f>
        <v>0</v>
      </c>
      <c r="G10" s="47">
        <f>C26*1/7+C27+C28+C29+C30+C31*1/7</f>
        <v>0.2857142857142857</v>
      </c>
    </row>
    <row r="11" spans="1:14">
      <c r="A11" s="16" t="s">
        <v>6</v>
      </c>
      <c r="B11" s="17">
        <v>0</v>
      </c>
      <c r="C11" s="49">
        <v>0</v>
      </c>
      <c r="E11" s="45" t="s">
        <v>102</v>
      </c>
      <c r="F11" s="46">
        <f>B31*6/7+B32+B33+B34+B35*4/7</f>
        <v>661.27025173739037</v>
      </c>
      <c r="G11" s="47">
        <f>C31*6/7+C32+C33+C34+C35*4/7</f>
        <v>12.871428571428572</v>
      </c>
    </row>
    <row r="12" spans="1:14">
      <c r="A12" s="16" t="s">
        <v>7</v>
      </c>
      <c r="B12" s="17">
        <v>0</v>
      </c>
      <c r="C12" s="49">
        <v>0</v>
      </c>
      <c r="E12" s="45" t="s">
        <v>103</v>
      </c>
      <c r="F12" s="46">
        <f>B35*3/7+B36+B37+B38+B39</f>
        <v>2444.4816050142399</v>
      </c>
      <c r="G12" s="47">
        <f>C35*3/7+C36+C37+C38+C39</f>
        <v>21.042857142857144</v>
      </c>
    </row>
    <row r="13" spans="1:14">
      <c r="A13" s="16" t="s">
        <v>8</v>
      </c>
      <c r="B13" s="17">
        <v>0</v>
      </c>
      <c r="C13" s="49">
        <v>0</v>
      </c>
      <c r="E13" s="45" t="s">
        <v>104</v>
      </c>
      <c r="F13" s="46">
        <f>B40+B41+B42+B43</f>
        <v>3509.8343696825495</v>
      </c>
      <c r="G13" s="47">
        <f>C40+C41+C42+C43</f>
        <v>9</v>
      </c>
    </row>
    <row r="14" spans="1:14">
      <c r="A14" s="16" t="s">
        <v>9</v>
      </c>
      <c r="B14" s="17">
        <v>0</v>
      </c>
      <c r="C14" s="49">
        <v>0</v>
      </c>
      <c r="E14" s="45" t="s">
        <v>105</v>
      </c>
      <c r="F14" s="46">
        <f>B44+B45+B46+B47+B48*3/7</f>
        <v>4003.7207228397961</v>
      </c>
      <c r="G14" s="47">
        <f>C44+C45+C46+C47+C48*3/7</f>
        <v>18.914285714285715</v>
      </c>
    </row>
    <row r="15" spans="1:14">
      <c r="A15" s="16" t="s">
        <v>10</v>
      </c>
      <c r="B15" s="17">
        <v>0</v>
      </c>
      <c r="C15" s="49">
        <v>0</v>
      </c>
      <c r="E15" s="45" t="s">
        <v>106</v>
      </c>
      <c r="F15" s="46">
        <f>B48*4/7+B49+B50+B51+B52*5/7</f>
        <v>2374.3405879954885</v>
      </c>
      <c r="G15" s="47">
        <f>C48*4/7+C49+C50+C51+C52*5/7</f>
        <v>35.5</v>
      </c>
    </row>
    <row r="16" spans="1:14">
      <c r="A16" s="16" t="s">
        <v>11</v>
      </c>
      <c r="B16" s="17">
        <v>0</v>
      </c>
      <c r="C16" s="49">
        <v>0</v>
      </c>
      <c r="E16" s="45" t="s">
        <v>107</v>
      </c>
      <c r="F16" s="46">
        <f>B52*2/7+B53+B54+B55+B56+B57*1/7</f>
        <v>3054.4295508833861</v>
      </c>
      <c r="G16" s="47">
        <f>C52*2/7+C53+C54+C55+C56+C57*1/7</f>
        <v>31.657142857142858</v>
      </c>
    </row>
    <row r="17" spans="1:12">
      <c r="A17" s="16" t="s">
        <v>12</v>
      </c>
      <c r="B17" s="17">
        <v>0</v>
      </c>
      <c r="C17" s="49">
        <v>0</v>
      </c>
      <c r="E17" s="45" t="s">
        <v>108</v>
      </c>
      <c r="F17" s="46">
        <f>B57*6/7+B58+B59+B60+B61*3/7</f>
        <v>2602.5185407073336</v>
      </c>
      <c r="G17" s="47">
        <f>C57*6/7+C58+C59+C60+C61*3/7</f>
        <v>60.371428571428567</v>
      </c>
    </row>
    <row r="18" spans="1:12">
      <c r="A18" s="16" t="s">
        <v>13</v>
      </c>
      <c r="B18" s="17">
        <v>0</v>
      </c>
      <c r="C18" s="49">
        <v>0</v>
      </c>
      <c r="E18" s="45" t="s">
        <v>109</v>
      </c>
      <c r="F18" s="46">
        <f>B61*4/7+B62+B63+B64+B65*6/7</f>
        <v>1886.5537687282344</v>
      </c>
      <c r="G18" s="47">
        <f>C61*4/7+C62+C63+C64+C65*6/7</f>
        <v>137.07142857142858</v>
      </c>
    </row>
    <row r="19" spans="1:12">
      <c r="A19" s="16" t="s">
        <v>14</v>
      </c>
      <c r="B19" s="17">
        <v>0</v>
      </c>
      <c r="C19" s="49">
        <v>0</v>
      </c>
      <c r="E19" s="45" t="s">
        <v>110</v>
      </c>
      <c r="F19" s="46">
        <f>B65*1/7+B66+B67+B68+B69+B70*2/7</f>
        <v>2247.7593531011216</v>
      </c>
      <c r="G19" s="47">
        <f>C65*1/7+C66+C67+C68+C69+C70*2/7</f>
        <v>25.285714285714285</v>
      </c>
    </row>
    <row r="20" spans="1:12">
      <c r="A20" s="16" t="s">
        <v>15</v>
      </c>
      <c r="B20" s="17">
        <v>0</v>
      </c>
      <c r="C20" s="49">
        <v>0</v>
      </c>
      <c r="E20" s="45" t="s">
        <v>111</v>
      </c>
      <c r="F20" s="46">
        <f>B70*5/7+B71+B72+B73+B74*4/7</f>
        <v>1751.8144147889229</v>
      </c>
      <c r="G20" s="47">
        <f>C70*5/7+C71+C72+C73+C74*4/7</f>
        <v>45.071428571428569</v>
      </c>
    </row>
    <row r="21" spans="1:12">
      <c r="A21" s="2" t="s">
        <v>16</v>
      </c>
      <c r="B21" s="17">
        <v>0</v>
      </c>
      <c r="C21" s="49">
        <v>0</v>
      </c>
      <c r="E21" s="45" t="s">
        <v>112</v>
      </c>
      <c r="F21" s="46">
        <f>B74*3/7+B75+B76+B77+B78</f>
        <v>1523.50901593867</v>
      </c>
      <c r="G21" s="47">
        <f>C74*3/7+C75+C76+C77+C78</f>
        <v>0.42857142857142855</v>
      </c>
    </row>
    <row r="22" spans="1:12">
      <c r="A22" s="16" t="s">
        <v>17</v>
      </c>
      <c r="B22" s="17">
        <v>0</v>
      </c>
      <c r="C22" s="49">
        <v>0</v>
      </c>
      <c r="E22" s="45" t="s">
        <v>113</v>
      </c>
      <c r="F22" s="46">
        <f>B79+B80+B81+B82+B83*2/7</f>
        <v>956.22522770639227</v>
      </c>
      <c r="G22" s="47">
        <f>C79+C80+C81+C82+C83*2/7</f>
        <v>0</v>
      </c>
    </row>
    <row r="23" spans="1:12">
      <c r="A23" s="16" t="s">
        <v>18</v>
      </c>
      <c r="B23" s="17">
        <v>0</v>
      </c>
      <c r="C23" s="49">
        <v>0</v>
      </c>
      <c r="E23" s="45" t="s">
        <v>114</v>
      </c>
      <c r="F23" s="46">
        <f>B83*5/7+B84+B85+B86+B87*5/7</f>
        <v>1642.743223772422</v>
      </c>
      <c r="G23" s="47">
        <f>C83*5/7+C84+C85+C86+C87*5/7</f>
        <v>0</v>
      </c>
    </row>
    <row r="24" spans="1:12">
      <c r="A24" s="16" t="s">
        <v>19</v>
      </c>
      <c r="B24" s="17">
        <v>0</v>
      </c>
      <c r="C24" s="49">
        <v>0</v>
      </c>
      <c r="E24" s="45" t="s">
        <v>115</v>
      </c>
      <c r="F24" s="46">
        <f>B87*2/7+B88+B89+B90+B91+B92*1/7</f>
        <v>1282.9942653553151</v>
      </c>
      <c r="G24" s="47">
        <f>C87*2/7+C88+C89+C90+C91+C92*1/7</f>
        <v>0</v>
      </c>
    </row>
    <row r="25" spans="1:12">
      <c r="A25" s="16" t="s">
        <v>20</v>
      </c>
      <c r="B25" s="17">
        <v>0</v>
      </c>
      <c r="C25" s="49">
        <v>0</v>
      </c>
      <c r="E25" s="45" t="s">
        <v>116</v>
      </c>
      <c r="F25" s="46">
        <f>B92*6/7+B93+B94+B95+B96*1/7</f>
        <v>592.99751261757979</v>
      </c>
      <c r="G25" s="47">
        <f>C92*6/7+C93+C94+C95+C96*1/7</f>
        <v>0</v>
      </c>
    </row>
    <row r="26" spans="1:12">
      <c r="A26" s="16" t="s">
        <v>21</v>
      </c>
      <c r="B26" s="17">
        <v>0</v>
      </c>
      <c r="C26" s="49">
        <v>0</v>
      </c>
      <c r="E26" s="45" t="s">
        <v>117</v>
      </c>
      <c r="F26" s="46">
        <f>B96*6/7+B97+B98+B99+B100</f>
        <v>467.63485176337809</v>
      </c>
      <c r="G26" s="47">
        <f>C96*6/7+C97+C98+C99+C100</f>
        <v>0</v>
      </c>
    </row>
    <row r="27" spans="1:12">
      <c r="A27" s="16" t="s">
        <v>22</v>
      </c>
      <c r="B27" s="17">
        <v>0</v>
      </c>
      <c r="C27" s="49">
        <v>0</v>
      </c>
      <c r="E27" s="13" t="s">
        <v>121</v>
      </c>
      <c r="F27" s="14">
        <f>SUM(F5:F26)</f>
        <v>31002.827262632221</v>
      </c>
      <c r="G27" s="38">
        <f>SUM(G5:G26)</f>
        <v>397.5</v>
      </c>
    </row>
    <row r="28" spans="1:12">
      <c r="A28" s="16" t="s">
        <v>23</v>
      </c>
      <c r="B28" s="17">
        <v>0</v>
      </c>
      <c r="C28" s="49">
        <v>0</v>
      </c>
    </row>
    <row r="29" spans="1:12">
      <c r="A29" s="18" t="s">
        <v>124</v>
      </c>
      <c r="B29" s="17">
        <v>0</v>
      </c>
      <c r="C29" s="49">
        <v>0</v>
      </c>
      <c r="I29" s="52"/>
      <c r="J29" s="3"/>
      <c r="K29" s="3"/>
      <c r="L29" s="3"/>
    </row>
    <row r="30" spans="1:12">
      <c r="A30" s="18" t="s">
        <v>125</v>
      </c>
      <c r="B30" s="17">
        <v>0</v>
      </c>
      <c r="C30" s="50">
        <v>0</v>
      </c>
      <c r="I30" s="3"/>
      <c r="J30" s="3"/>
      <c r="K30" s="3"/>
      <c r="L30" s="3"/>
    </row>
    <row r="31" spans="1:12">
      <c r="A31" s="16" t="s">
        <v>89</v>
      </c>
      <c r="B31" s="19">
        <v>0</v>
      </c>
      <c r="C31" s="50">
        <v>2</v>
      </c>
      <c r="L31" s="3"/>
    </row>
    <row r="32" spans="1:12">
      <c r="A32" s="16" t="s">
        <v>90</v>
      </c>
      <c r="B32" s="19">
        <v>14.881023714941996</v>
      </c>
      <c r="C32" s="50">
        <v>5</v>
      </c>
      <c r="H32" s="51"/>
      <c r="I32" s="53"/>
      <c r="J32" s="53"/>
      <c r="K32" s="53"/>
      <c r="L32" s="3"/>
    </row>
    <row r="33" spans="1:12">
      <c r="A33" s="16" t="s">
        <v>24</v>
      </c>
      <c r="B33" s="19">
        <v>239.98777777671191</v>
      </c>
      <c r="C33" s="50">
        <v>3.1</v>
      </c>
      <c r="J33" s="54"/>
      <c r="L33" s="3"/>
    </row>
    <row r="34" spans="1:12">
      <c r="A34" s="16" t="s">
        <v>91</v>
      </c>
      <c r="B34" s="19">
        <v>342.75715628078461</v>
      </c>
      <c r="C34" s="50">
        <v>3</v>
      </c>
      <c r="L34" s="3"/>
    </row>
    <row r="35" spans="1:12">
      <c r="A35" s="16" t="s">
        <v>25</v>
      </c>
      <c r="B35" s="19">
        <v>111.37751443866577</v>
      </c>
      <c r="C35" s="50">
        <v>0.1</v>
      </c>
      <c r="L35" s="3"/>
    </row>
    <row r="36" spans="1:12">
      <c r="A36" s="16" t="s">
        <v>92</v>
      </c>
      <c r="B36" s="17">
        <v>0</v>
      </c>
      <c r="C36" s="50">
        <v>0</v>
      </c>
    </row>
    <row r="37" spans="1:12">
      <c r="A37" s="16" t="s">
        <v>93</v>
      </c>
      <c r="B37" s="19">
        <v>611.6770435252696</v>
      </c>
      <c r="C37" s="50">
        <v>1</v>
      </c>
    </row>
    <row r="38" spans="1:12">
      <c r="A38" s="16" t="s">
        <v>94</v>
      </c>
      <c r="B38" s="19">
        <v>904.04228209103121</v>
      </c>
      <c r="C38" s="50">
        <v>9.5</v>
      </c>
    </row>
    <row r="39" spans="1:12">
      <c r="A39" s="16" t="s">
        <v>26</v>
      </c>
      <c r="B39" s="19">
        <v>881.02905892422507</v>
      </c>
      <c r="C39" s="50">
        <v>10.5</v>
      </c>
    </row>
    <row r="40" spans="1:12">
      <c r="A40" s="16" t="s">
        <v>27</v>
      </c>
      <c r="B40" s="19">
        <v>978.8023593594429</v>
      </c>
      <c r="C40" s="50">
        <v>0.7</v>
      </c>
    </row>
    <row r="41" spans="1:12">
      <c r="A41" s="16" t="s">
        <v>28</v>
      </c>
      <c r="B41" s="19">
        <v>807.08899465755201</v>
      </c>
      <c r="C41" s="50">
        <v>0.8</v>
      </c>
    </row>
    <row r="42" spans="1:12">
      <c r="A42" s="16" t="s">
        <v>29</v>
      </c>
      <c r="B42" s="19">
        <v>908.02740546778614</v>
      </c>
      <c r="C42" s="50">
        <v>4</v>
      </c>
    </row>
    <row r="43" spans="1:12">
      <c r="A43" s="16" t="s">
        <v>30</v>
      </c>
      <c r="B43" s="19">
        <v>815.91561019776884</v>
      </c>
      <c r="C43" s="50">
        <v>3.5</v>
      </c>
    </row>
    <row r="44" spans="1:12">
      <c r="A44" s="16" t="s">
        <v>31</v>
      </c>
      <c r="B44" s="19">
        <v>856.96458234996021</v>
      </c>
      <c r="C44" s="50">
        <v>8.8000000000000007</v>
      </c>
    </row>
    <row r="45" spans="1:12">
      <c r="A45" s="16" t="s">
        <v>32</v>
      </c>
      <c r="B45" s="19">
        <v>1053.7568985214757</v>
      </c>
      <c r="C45" s="50">
        <v>0.4</v>
      </c>
    </row>
    <row r="46" spans="1:12">
      <c r="A46" s="16" t="s">
        <v>33</v>
      </c>
      <c r="B46" s="19">
        <v>1024.6174939265534</v>
      </c>
      <c r="C46" s="50">
        <v>1</v>
      </c>
    </row>
    <row r="47" spans="1:12">
      <c r="A47" s="16" t="s">
        <v>34</v>
      </c>
      <c r="B47" s="19">
        <v>838.62035998602164</v>
      </c>
      <c r="C47" s="50">
        <v>4</v>
      </c>
    </row>
    <row r="48" spans="1:12">
      <c r="A48" s="16" t="s">
        <v>35</v>
      </c>
      <c r="B48" s="19">
        <v>536.1099054634991</v>
      </c>
      <c r="C48" s="50">
        <v>11</v>
      </c>
    </row>
    <row r="49" spans="1:3">
      <c r="A49" s="16" t="s">
        <v>36</v>
      </c>
      <c r="B49" s="19">
        <v>632.33267223260611</v>
      </c>
      <c r="C49" s="50">
        <v>3.5</v>
      </c>
    </row>
    <row r="50" spans="1:3">
      <c r="A50" s="16" t="s">
        <v>37</v>
      </c>
      <c r="B50" s="19">
        <v>555.42017622997923</v>
      </c>
      <c r="C50" s="50">
        <v>10</v>
      </c>
    </row>
    <row r="51" spans="1:3">
      <c r="A51" s="16" t="s">
        <v>38</v>
      </c>
      <c r="B51" s="19">
        <v>551.44785825761949</v>
      </c>
      <c r="C51" s="50">
        <v>5</v>
      </c>
    </row>
    <row r="52" spans="1:3">
      <c r="A52" s="16" t="s">
        <v>39</v>
      </c>
      <c r="B52" s="19">
        <v>460.30790941459787</v>
      </c>
      <c r="C52" s="50">
        <v>15</v>
      </c>
    </row>
    <row r="53" spans="1:3">
      <c r="A53" s="16" t="s">
        <v>40</v>
      </c>
      <c r="B53" s="19">
        <v>637.90335284828552</v>
      </c>
      <c r="C53" s="50">
        <v>5.6</v>
      </c>
    </row>
    <row r="54" spans="1:3">
      <c r="A54" s="16" t="s">
        <v>41</v>
      </c>
      <c r="B54" s="19">
        <v>701.90437781994524</v>
      </c>
      <c r="C54" s="50">
        <v>4</v>
      </c>
    </row>
    <row r="55" spans="1:3">
      <c r="A55" s="16" t="s">
        <v>42</v>
      </c>
      <c r="B55" s="19">
        <v>765.72652882192585</v>
      </c>
      <c r="C55" s="50">
        <v>7.7</v>
      </c>
    </row>
    <row r="56" spans="1:3">
      <c r="A56" s="16" t="s">
        <v>43</v>
      </c>
      <c r="B56" s="19">
        <v>712.82453139904999</v>
      </c>
      <c r="C56" s="50">
        <v>9.3000000000000007</v>
      </c>
    </row>
    <row r="57" spans="1:3">
      <c r="A57" s="16" t="s">
        <v>44</v>
      </c>
      <c r="B57" s="19">
        <v>731.87950113006048</v>
      </c>
      <c r="C57" s="50">
        <v>5.4</v>
      </c>
    </row>
    <row r="58" spans="1:3">
      <c r="A58" s="16" t="s">
        <v>45</v>
      </c>
      <c r="B58" s="19">
        <v>735.74971470107778</v>
      </c>
      <c r="C58" s="50">
        <v>4</v>
      </c>
    </row>
    <row r="59" spans="1:3">
      <c r="A59" s="16" t="s">
        <v>46</v>
      </c>
      <c r="B59" s="19">
        <v>415.47325234444344</v>
      </c>
      <c r="C59" s="50">
        <v>2.2000000000000002</v>
      </c>
    </row>
    <row r="60" spans="1:3">
      <c r="A60" s="16" t="s">
        <v>47</v>
      </c>
      <c r="B60" s="19">
        <v>598.17324578884472</v>
      </c>
      <c r="C60" s="50">
        <v>32.4</v>
      </c>
    </row>
    <row r="61" spans="1:3">
      <c r="A61" s="20" t="s">
        <v>48</v>
      </c>
      <c r="B61" s="19">
        <v>526.8597627768039</v>
      </c>
      <c r="C61" s="50">
        <v>40</v>
      </c>
    </row>
    <row r="62" spans="1:3">
      <c r="A62" s="20" t="s">
        <v>49</v>
      </c>
      <c r="B62" s="19">
        <v>291.3036708507384</v>
      </c>
      <c r="C62" s="50">
        <v>51</v>
      </c>
    </row>
    <row r="63" spans="1:3">
      <c r="A63" s="20" t="s">
        <v>50</v>
      </c>
      <c r="B63" s="19">
        <v>466.4546351535011</v>
      </c>
      <c r="C63" s="50">
        <v>33.5</v>
      </c>
    </row>
    <row r="64" spans="1:3">
      <c r="A64" s="20" t="s">
        <v>51</v>
      </c>
      <c r="B64" s="19">
        <v>414.3715411607667</v>
      </c>
      <c r="C64" s="50">
        <v>25</v>
      </c>
    </row>
    <row r="65" spans="1:3">
      <c r="A65" s="20" t="s">
        <v>52</v>
      </c>
      <c r="B65" s="19">
        <v>482.25473330589693</v>
      </c>
      <c r="C65" s="50">
        <v>5.5</v>
      </c>
    </row>
    <row r="66" spans="1:3">
      <c r="A66" s="20" t="s">
        <v>53</v>
      </c>
      <c r="B66" s="19">
        <v>422.90298459404943</v>
      </c>
      <c r="C66" s="50">
        <v>6</v>
      </c>
    </row>
    <row r="67" spans="1:3">
      <c r="A67" s="20" t="s">
        <v>54</v>
      </c>
      <c r="B67" s="19">
        <v>568.26566438619477</v>
      </c>
      <c r="C67" s="50">
        <v>9</v>
      </c>
    </row>
    <row r="68" spans="1:3">
      <c r="A68" s="20" t="s">
        <v>55</v>
      </c>
      <c r="B68" s="19">
        <v>538.51905740466123</v>
      </c>
      <c r="C68" s="50">
        <v>5.5</v>
      </c>
    </row>
    <row r="69" spans="1:3">
      <c r="A69" s="20" t="s">
        <v>56</v>
      </c>
      <c r="B69" s="19">
        <v>510.73545442791044</v>
      </c>
      <c r="C69" s="50">
        <v>2</v>
      </c>
    </row>
    <row r="70" spans="1:3">
      <c r="A70" s="20" t="s">
        <v>57</v>
      </c>
      <c r="B70" s="19">
        <v>484.54930635612209</v>
      </c>
      <c r="C70" s="50">
        <v>7</v>
      </c>
    </row>
    <row r="71" spans="1:3">
      <c r="A71" s="20" t="s">
        <v>58</v>
      </c>
      <c r="B71" s="19">
        <v>428.20921247777528</v>
      </c>
      <c r="C71" s="50">
        <v>15.5</v>
      </c>
    </row>
    <row r="72" spans="1:3">
      <c r="A72" s="20" t="s">
        <v>59</v>
      </c>
      <c r="B72" s="19">
        <v>366.78251621237808</v>
      </c>
      <c r="C72" s="50">
        <v>20</v>
      </c>
    </row>
    <row r="73" spans="1:3">
      <c r="A73" s="20" t="s">
        <v>60</v>
      </c>
      <c r="B73" s="19">
        <v>375.54459948597088</v>
      </c>
      <c r="C73" s="50">
        <v>4</v>
      </c>
    </row>
    <row r="74" spans="1:3">
      <c r="A74" s="20" t="s">
        <v>61</v>
      </c>
      <c r="B74" s="19">
        <v>411.55001862724515</v>
      </c>
      <c r="C74" s="50">
        <v>1</v>
      </c>
    </row>
    <row r="75" spans="1:3">
      <c r="A75" s="20" t="s">
        <v>62</v>
      </c>
      <c r="B75" s="19">
        <v>422.41396286441676</v>
      </c>
      <c r="C75" s="50">
        <v>0</v>
      </c>
    </row>
    <row r="76" spans="1:3">
      <c r="A76" s="20" t="s">
        <v>63</v>
      </c>
      <c r="B76" s="19">
        <v>320.27283405455893</v>
      </c>
      <c r="C76" s="50">
        <v>0</v>
      </c>
    </row>
    <row r="77" spans="1:3">
      <c r="A77" s="20" t="s">
        <v>64</v>
      </c>
      <c r="B77" s="19">
        <v>320.93070026823403</v>
      </c>
      <c r="C77" s="50">
        <v>0</v>
      </c>
    </row>
    <row r="78" spans="1:3">
      <c r="A78" s="20" t="s">
        <v>65</v>
      </c>
      <c r="B78" s="19">
        <v>283.51293933978366</v>
      </c>
      <c r="C78" s="50">
        <v>0</v>
      </c>
    </row>
    <row r="79" spans="1:3">
      <c r="A79" s="20" t="s">
        <v>66</v>
      </c>
      <c r="B79" s="19">
        <v>203.6689958930065</v>
      </c>
      <c r="C79" s="50">
        <v>0</v>
      </c>
    </row>
    <row r="80" spans="1:3">
      <c r="A80" s="20" t="s">
        <v>67</v>
      </c>
      <c r="B80" s="19">
        <v>249.77073724450366</v>
      </c>
      <c r="C80" s="50">
        <v>0</v>
      </c>
    </row>
    <row r="81" spans="1:3">
      <c r="A81" s="20" t="s">
        <v>68</v>
      </c>
      <c r="B81" s="19">
        <v>240.25042767221967</v>
      </c>
      <c r="C81" s="50">
        <v>0</v>
      </c>
    </row>
    <row r="82" spans="1:3">
      <c r="A82" s="20" t="s">
        <v>69</v>
      </c>
      <c r="B82" s="19">
        <v>111.96406058901007</v>
      </c>
      <c r="C82" s="50">
        <v>0</v>
      </c>
    </row>
    <row r="83" spans="1:3">
      <c r="A83" s="20" t="s">
        <v>70</v>
      </c>
      <c r="B83" s="19">
        <v>526.9985220767835</v>
      </c>
      <c r="C83" s="50">
        <v>0</v>
      </c>
    </row>
    <row r="84" spans="1:3">
      <c r="A84" s="20" t="s">
        <v>71</v>
      </c>
      <c r="B84" s="19">
        <v>451.10493217144597</v>
      </c>
      <c r="C84" s="50">
        <v>0</v>
      </c>
    </row>
    <row r="85" spans="1:3">
      <c r="A85" s="20" t="s">
        <v>72</v>
      </c>
      <c r="B85" s="19">
        <v>472.57342293935085</v>
      </c>
      <c r="C85" s="50">
        <v>0</v>
      </c>
    </row>
    <row r="86" spans="1:3">
      <c r="A86" s="20" t="s">
        <v>73</v>
      </c>
      <c r="B86" s="19">
        <v>261.64581917192419</v>
      </c>
      <c r="C86" s="50">
        <v>0</v>
      </c>
    </row>
    <row r="87" spans="1:3">
      <c r="A87" s="20" t="s">
        <v>74</v>
      </c>
      <c r="B87" s="19">
        <v>113.38814720879799</v>
      </c>
      <c r="C87" s="50">
        <v>0</v>
      </c>
    </row>
    <row r="88" spans="1:3">
      <c r="A88" s="20" t="s">
        <v>130</v>
      </c>
      <c r="B88" s="19">
        <v>349.4993955401896</v>
      </c>
      <c r="C88" s="50">
        <v>0</v>
      </c>
    </row>
    <row r="89" spans="1:3">
      <c r="A89" s="20" t="s">
        <v>131</v>
      </c>
      <c r="B89" s="19">
        <v>403.65700342818099</v>
      </c>
      <c r="C89" s="50">
        <v>0</v>
      </c>
    </row>
    <row r="90" spans="1:3">
      <c r="A90" s="20" t="s">
        <v>132</v>
      </c>
      <c r="B90" s="19">
        <v>219.16285007210934</v>
      </c>
      <c r="C90" s="50">
        <v>0</v>
      </c>
    </row>
    <row r="91" spans="1:3">
      <c r="A91" s="20" t="s">
        <v>75</v>
      </c>
      <c r="B91" s="19">
        <v>241.48962923275315</v>
      </c>
      <c r="C91" s="50">
        <v>0</v>
      </c>
    </row>
    <row r="92" spans="1:3">
      <c r="A92" s="20" t="s">
        <v>76</v>
      </c>
      <c r="B92" s="19">
        <v>257.52141515697821</v>
      </c>
      <c r="C92" s="50">
        <v>0</v>
      </c>
    </row>
    <row r="93" spans="1:3">
      <c r="A93" s="20" t="s">
        <v>77</v>
      </c>
      <c r="B93" s="19">
        <v>39.50427211577</v>
      </c>
      <c r="C93" s="50">
        <v>0</v>
      </c>
    </row>
    <row r="94" spans="1:3">
      <c r="A94" s="20" t="s">
        <v>78</v>
      </c>
      <c r="B94" s="19">
        <v>4.6453873863599986</v>
      </c>
      <c r="C94" s="50">
        <v>0</v>
      </c>
    </row>
    <row r="95" spans="1:3">
      <c r="A95" s="20" t="s">
        <v>79</v>
      </c>
      <c r="B95" s="19">
        <v>262.24347696887168</v>
      </c>
      <c r="C95" s="50">
        <v>0</v>
      </c>
    </row>
    <row r="96" spans="1:3">
      <c r="A96" s="20" t="s">
        <v>80</v>
      </c>
      <c r="B96" s="19">
        <v>461.10214208417807</v>
      </c>
      <c r="C96" s="50">
        <v>0</v>
      </c>
    </row>
    <row r="97" spans="1:3">
      <c r="A97" s="20" t="s">
        <v>81</v>
      </c>
      <c r="B97" s="19">
        <v>37.407258608229988</v>
      </c>
      <c r="C97" s="50">
        <v>0</v>
      </c>
    </row>
    <row r="98" spans="1:3">
      <c r="A98" s="20" t="s">
        <v>82</v>
      </c>
      <c r="B98" s="19">
        <v>16.163571464753996</v>
      </c>
      <c r="C98" s="50">
        <v>0</v>
      </c>
    </row>
    <row r="99" spans="1:3">
      <c r="A99" s="20" t="s">
        <v>83</v>
      </c>
      <c r="B99" s="19">
        <v>18.833614189669991</v>
      </c>
      <c r="C99" s="50">
        <v>0</v>
      </c>
    </row>
    <row r="100" spans="1:3">
      <c r="A100" s="20" t="s">
        <v>84</v>
      </c>
      <c r="B100" s="17">
        <v>0</v>
      </c>
      <c r="C100" s="50">
        <v>0</v>
      </c>
    </row>
    <row r="101" spans="1:3">
      <c r="A101" s="13" t="s">
        <v>121</v>
      </c>
      <c r="B101" s="14">
        <f>SUM(B5:B100)</f>
        <v>31002.82726263221</v>
      </c>
      <c r="C101" s="37">
        <f>SUM(C5:C100)</f>
        <v>397.5</v>
      </c>
    </row>
  </sheetData>
  <pageMargins left="0.70866141732283472" right="0.70866141732283472" top="0.74803149606299213" bottom="0.74803149606299213" header="0.31496062992125984" footer="0.31496062992125984"/>
  <pageSetup scale="2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H22"/>
  <sheetViews>
    <sheetView topLeftCell="B1" workbookViewId="0">
      <selection activeCell="C22" sqref="C22:H22"/>
    </sheetView>
  </sheetViews>
  <sheetFormatPr defaultRowHeight="15"/>
  <cols>
    <col min="1" max="1" width="9.140625" style="21"/>
    <col min="2" max="2" width="20.7109375" style="21" customWidth="1"/>
    <col min="3" max="8" width="10.7109375" style="21" customWidth="1"/>
    <col min="9" max="16384" width="9.140625" style="21"/>
  </cols>
  <sheetData>
    <row r="2" spans="2:8" ht="18">
      <c r="B2" s="63" t="s">
        <v>170</v>
      </c>
    </row>
    <row r="3" spans="2:8" ht="15.75" thickBot="1"/>
    <row r="4" spans="2:8">
      <c r="B4" s="83" t="s">
        <v>88</v>
      </c>
      <c r="C4" s="89" t="s">
        <v>95</v>
      </c>
      <c r="D4" s="89"/>
      <c r="E4" s="89"/>
      <c r="F4" s="89"/>
      <c r="G4" s="89"/>
      <c r="H4" s="90"/>
    </row>
    <row r="5" spans="2:8">
      <c r="B5" s="84"/>
      <c r="C5" s="91">
        <v>2008</v>
      </c>
      <c r="D5" s="91"/>
      <c r="E5" s="91">
        <v>2009</v>
      </c>
      <c r="F5" s="91"/>
      <c r="G5" s="91">
        <v>2010</v>
      </c>
      <c r="H5" s="92"/>
    </row>
    <row r="6" spans="2:8">
      <c r="B6" s="84"/>
      <c r="C6" s="24" t="s">
        <v>135</v>
      </c>
      <c r="D6" s="24" t="s">
        <v>136</v>
      </c>
      <c r="E6" s="24" t="s">
        <v>135</v>
      </c>
      <c r="F6" s="24" t="s">
        <v>136</v>
      </c>
      <c r="G6" s="24" t="s">
        <v>135</v>
      </c>
      <c r="H6" s="26" t="s">
        <v>136</v>
      </c>
    </row>
    <row r="7" spans="2:8" s="22" customFormat="1" ht="28.5">
      <c r="B7" s="84"/>
      <c r="C7" s="25" t="s">
        <v>137</v>
      </c>
      <c r="D7" s="25" t="s">
        <v>137</v>
      </c>
      <c r="E7" s="25" t="s">
        <v>137</v>
      </c>
      <c r="F7" s="25" t="s">
        <v>137</v>
      </c>
      <c r="G7" s="25" t="s">
        <v>137</v>
      </c>
      <c r="H7" s="27" t="s">
        <v>137</v>
      </c>
    </row>
    <row r="8" spans="2:8">
      <c r="B8" s="28" t="s">
        <v>138</v>
      </c>
      <c r="C8" s="32" t="s">
        <v>150</v>
      </c>
      <c r="D8" s="32" t="s">
        <v>150</v>
      </c>
      <c r="E8" s="33">
        <f>'ALUSHTA 1PV - ER VALUES'!F12</f>
        <v>1317.6133273084936</v>
      </c>
      <c r="F8" s="33">
        <f>'YALTA 1PV - ER VALUES'!F12</f>
        <v>2444.4816050142399</v>
      </c>
      <c r="G8" s="33">
        <f>'ALUSHTA 1PV - ER VALUES'!F24</f>
        <v>1318.8913063600403</v>
      </c>
      <c r="H8" s="34">
        <f>'YALTA 1PV - ER VALUES'!F24</f>
        <v>1282.9942653553151</v>
      </c>
    </row>
    <row r="9" spans="2:8">
      <c r="B9" s="28" t="s">
        <v>139</v>
      </c>
      <c r="C9" s="32" t="s">
        <v>150</v>
      </c>
      <c r="D9" s="32" t="s">
        <v>150</v>
      </c>
      <c r="E9" s="33">
        <f>'ALUSHTA 1PV - ER VALUES'!F13</f>
        <v>1809.8052767396248</v>
      </c>
      <c r="F9" s="33">
        <f>'YALTA 1PV - ER VALUES'!F13</f>
        <v>3509.8343696825495</v>
      </c>
      <c r="G9" s="33">
        <f>'ALUSHTA 1PV - ER VALUES'!F25</f>
        <v>1580.7966935783868</v>
      </c>
      <c r="H9" s="34">
        <f>'YALTA 1PV - ER VALUES'!F25</f>
        <v>592.99751261757979</v>
      </c>
    </row>
    <row r="10" spans="2:8">
      <c r="B10" s="28" t="s">
        <v>140</v>
      </c>
      <c r="C10" s="32" t="s">
        <v>150</v>
      </c>
      <c r="D10" s="32" t="s">
        <v>150</v>
      </c>
      <c r="E10" s="33">
        <f>'ALUSHTA 1PV - ER VALUES'!F14</f>
        <v>2059.6354160373717</v>
      </c>
      <c r="F10" s="33">
        <f>'YALTA 1PV - ER VALUES'!F14</f>
        <v>4003.7207228397961</v>
      </c>
      <c r="G10" s="33">
        <f>'ALUSHTA 1PV - ER VALUES'!F26</f>
        <v>1625.3100786887132</v>
      </c>
      <c r="H10" s="34">
        <f>'YALTA 1PV - ER VALUES'!F26</f>
        <v>467.63485176337809</v>
      </c>
    </row>
    <row r="11" spans="2:8">
      <c r="B11" s="28" t="s">
        <v>141</v>
      </c>
      <c r="C11" s="32" t="s">
        <v>150</v>
      </c>
      <c r="D11" s="32" t="s">
        <v>150</v>
      </c>
      <c r="E11" s="33">
        <f>'ALUSHTA 1PV - ER VALUES'!F15</f>
        <v>1293.6174223277412</v>
      </c>
      <c r="F11" s="33">
        <f>'YALTA 1PV - ER VALUES'!F15</f>
        <v>2374.3405879954885</v>
      </c>
      <c r="G11" s="33" t="s">
        <v>150</v>
      </c>
      <c r="H11" s="34" t="s">
        <v>150</v>
      </c>
    </row>
    <row r="12" spans="2:8">
      <c r="B12" s="28" t="s">
        <v>142</v>
      </c>
      <c r="C12" s="32" t="s">
        <v>150</v>
      </c>
      <c r="D12" s="32" t="s">
        <v>150</v>
      </c>
      <c r="E12" s="33">
        <f>'ALUSHTA 1PV - ER VALUES'!F16</f>
        <v>2070.6858169938832</v>
      </c>
      <c r="F12" s="33">
        <f>'YALTA 1PV - ER VALUES'!F16</f>
        <v>3054.4295508833861</v>
      </c>
      <c r="G12" s="33" t="s">
        <v>150</v>
      </c>
      <c r="H12" s="34" t="s">
        <v>150</v>
      </c>
    </row>
    <row r="13" spans="2:8">
      <c r="B13" s="28" t="s">
        <v>143</v>
      </c>
      <c r="C13" s="33">
        <f>'ALUSHTA 1PV - ER VALUES'!F5</f>
        <v>0</v>
      </c>
      <c r="D13" s="33">
        <f>'YALTA 1PV - ER VALUES'!F5</f>
        <v>0</v>
      </c>
      <c r="E13" s="33">
        <f>'ALUSHTA 1PV - ER VALUES'!F17</f>
        <v>1652.4831887146877</v>
      </c>
      <c r="F13" s="33">
        <f>'YALTA 1PV - ER VALUES'!F17</f>
        <v>2602.5185407073336</v>
      </c>
      <c r="G13" s="33" t="s">
        <v>150</v>
      </c>
      <c r="H13" s="34" t="s">
        <v>150</v>
      </c>
    </row>
    <row r="14" spans="2:8">
      <c r="B14" s="28" t="s">
        <v>144</v>
      </c>
      <c r="C14" s="33">
        <f>'ALUSHTA 1PV - ER VALUES'!F6</f>
        <v>0</v>
      </c>
      <c r="D14" s="33">
        <f>'YALTA 1PV - ER VALUES'!F6</f>
        <v>0</v>
      </c>
      <c r="E14" s="33">
        <f>'ALUSHTA 1PV - ER VALUES'!F18</f>
        <v>478.75770375213136</v>
      </c>
      <c r="F14" s="33">
        <f>'YALTA 1PV - ER VALUES'!F18</f>
        <v>1886.5537687282344</v>
      </c>
      <c r="G14" s="33" t="s">
        <v>150</v>
      </c>
      <c r="H14" s="34" t="s">
        <v>150</v>
      </c>
    </row>
    <row r="15" spans="2:8">
      <c r="B15" s="28" t="s">
        <v>145</v>
      </c>
      <c r="C15" s="33">
        <f>'ALUSHTA 1PV - ER VALUES'!F7</f>
        <v>0</v>
      </c>
      <c r="D15" s="33">
        <f>'YALTA 1PV - ER VALUES'!F7</f>
        <v>0</v>
      </c>
      <c r="E15" s="33">
        <f>'ALUSHTA 1PV - ER VALUES'!F19</f>
        <v>1494.5127648295368</v>
      </c>
      <c r="F15" s="33">
        <f>'YALTA 1PV - ER VALUES'!F19</f>
        <v>2247.7593531011216</v>
      </c>
      <c r="G15" s="33" t="s">
        <v>150</v>
      </c>
      <c r="H15" s="34" t="s">
        <v>150</v>
      </c>
    </row>
    <row r="16" spans="2:8">
      <c r="B16" s="28" t="s">
        <v>146</v>
      </c>
      <c r="C16" s="33">
        <f>'ALUSHTA 1PV - ER VALUES'!F8</f>
        <v>111.85121084808996</v>
      </c>
      <c r="D16" s="33">
        <f>'YALTA 1PV - ER VALUES'!F8</f>
        <v>0</v>
      </c>
      <c r="E16" s="33">
        <f>'ALUSHTA 1PV - ER VALUES'!F20</f>
        <v>1548.0174860973211</v>
      </c>
      <c r="F16" s="33">
        <f>'YALTA 1PV - ER VALUES'!F20</f>
        <v>1751.8144147889229</v>
      </c>
      <c r="G16" s="33" t="s">
        <v>150</v>
      </c>
      <c r="H16" s="34" t="s">
        <v>150</v>
      </c>
    </row>
    <row r="17" spans="2:8">
      <c r="B17" s="28" t="s">
        <v>147</v>
      </c>
      <c r="C17" s="33">
        <f>'ALUSHTA 1PV - ER VALUES'!F9</f>
        <v>272.15884866442821</v>
      </c>
      <c r="D17" s="33">
        <f>'YALTA 1PV - ER VALUES'!F9</f>
        <v>0</v>
      </c>
      <c r="E17" s="33">
        <f>'ALUSHTA 1PV - ER VALUES'!F21</f>
        <v>1116.6859292171316</v>
      </c>
      <c r="F17" s="33">
        <f>'YALTA 1PV - ER VALUES'!F21</f>
        <v>1523.50901593867</v>
      </c>
      <c r="G17" s="33" t="s">
        <v>150</v>
      </c>
      <c r="H17" s="34" t="s">
        <v>150</v>
      </c>
    </row>
    <row r="18" spans="2:8">
      <c r="B18" s="28" t="s">
        <v>148</v>
      </c>
      <c r="C18" s="33">
        <f>'ALUSHTA 1PV - ER VALUES'!F10</f>
        <v>661.12139453081522</v>
      </c>
      <c r="D18" s="33">
        <f>'YALTA 1PV - ER VALUES'!F10</f>
        <v>0</v>
      </c>
      <c r="E18" s="33">
        <f>'ALUSHTA 1PV - ER VALUES'!F22</f>
        <v>544.6736519517026</v>
      </c>
      <c r="F18" s="33">
        <f>'YALTA 1PV - ER VALUES'!F22</f>
        <v>956.22522770639227</v>
      </c>
      <c r="G18" s="33" t="s">
        <v>150</v>
      </c>
      <c r="H18" s="34" t="s">
        <v>150</v>
      </c>
    </row>
    <row r="19" spans="2:8">
      <c r="B19" s="28" t="s">
        <v>149</v>
      </c>
      <c r="C19" s="33">
        <f>'ALUSHTA 1PV - ER VALUES'!F11</f>
        <v>1227.0747534530299</v>
      </c>
      <c r="D19" s="33">
        <f>'YALTA 1PV - ER VALUES'!F11</f>
        <v>661.27025173739037</v>
      </c>
      <c r="E19" s="33">
        <f>'ALUSHTA 1PV - ER VALUES'!F23</f>
        <v>1374.7742759325106</v>
      </c>
      <c r="F19" s="33">
        <f>'YALTA 1PV - ER VALUES'!F23</f>
        <v>1642.743223772422</v>
      </c>
      <c r="G19" s="33" t="s">
        <v>150</v>
      </c>
      <c r="H19" s="34" t="s">
        <v>150</v>
      </c>
    </row>
    <row r="20" spans="2:8" s="23" customFormat="1" ht="28.5">
      <c r="B20" s="29" t="s">
        <v>151</v>
      </c>
      <c r="C20" s="35">
        <f>SUM(C8:C19)</f>
        <v>2272.2062074963633</v>
      </c>
      <c r="D20" s="35">
        <f t="shared" ref="D20:H20" si="0">SUM(D8:D19)</f>
        <v>661.27025173739037</v>
      </c>
      <c r="E20" s="35">
        <f t="shared" si="0"/>
        <v>16761.262259902142</v>
      </c>
      <c r="F20" s="35">
        <f t="shared" si="0"/>
        <v>27997.930381158556</v>
      </c>
      <c r="G20" s="35">
        <f t="shared" si="0"/>
        <v>4524.9980786271408</v>
      </c>
      <c r="H20" s="36">
        <f t="shared" si="0"/>
        <v>2343.6266297362731</v>
      </c>
    </row>
    <row r="21" spans="2:8" ht="28.5">
      <c r="B21" s="30" t="s">
        <v>152</v>
      </c>
      <c r="C21" s="85">
        <f>C20+D20</f>
        <v>2933.4764592337538</v>
      </c>
      <c r="D21" s="85"/>
      <c r="E21" s="85">
        <f>E20+F20</f>
        <v>44759.192641060697</v>
      </c>
      <c r="F21" s="85"/>
      <c r="G21" s="85">
        <f>G20+H20</f>
        <v>6868.6247083634134</v>
      </c>
      <c r="H21" s="86"/>
    </row>
    <row r="22" spans="2:8" ht="27.75" thickBot="1">
      <c r="B22" s="31" t="s">
        <v>153</v>
      </c>
      <c r="C22" s="87">
        <f>C21+E21+G21</f>
        <v>54561.293808657865</v>
      </c>
      <c r="D22" s="87"/>
      <c r="E22" s="87"/>
      <c r="F22" s="87"/>
      <c r="G22" s="87"/>
      <c r="H22" s="88"/>
    </row>
  </sheetData>
  <mergeCells count="9">
    <mergeCell ref="B4:B7"/>
    <mergeCell ref="C21:D21"/>
    <mergeCell ref="E21:F21"/>
    <mergeCell ref="G21:H21"/>
    <mergeCell ref="C22:H22"/>
    <mergeCell ref="C4:H4"/>
    <mergeCell ref="C5:D5"/>
    <mergeCell ref="E5:F5"/>
    <mergeCell ref="G5:H5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4:E11"/>
  <sheetViews>
    <sheetView topLeftCell="A4" workbookViewId="0">
      <selection activeCell="E9" sqref="E9"/>
    </sheetView>
  </sheetViews>
  <sheetFormatPr defaultRowHeight="15"/>
  <cols>
    <col min="1" max="1" width="9.140625" style="21"/>
    <col min="2" max="2" width="45.7109375" style="66" customWidth="1"/>
    <col min="3" max="5" width="30.7109375" style="21" customWidth="1"/>
    <col min="6" max="16384" width="9.140625" style="21"/>
  </cols>
  <sheetData>
    <row r="4" spans="2:5">
      <c r="B4" s="93" t="s">
        <v>174</v>
      </c>
      <c r="C4" s="74" t="s">
        <v>135</v>
      </c>
      <c r="D4" s="74" t="s">
        <v>136</v>
      </c>
      <c r="E4" s="74" t="s">
        <v>182</v>
      </c>
    </row>
    <row r="5" spans="2:5" s="22" customFormat="1" ht="54.75" customHeight="1">
      <c r="B5" s="94"/>
      <c r="C5" s="64" t="s">
        <v>173</v>
      </c>
      <c r="D5" s="64" t="s">
        <v>173</v>
      </c>
      <c r="E5" s="64" t="s">
        <v>173</v>
      </c>
    </row>
    <row r="6" spans="2:5">
      <c r="B6" s="75" t="s">
        <v>171</v>
      </c>
      <c r="C6" s="65">
        <f>'ALUSHTA 1PV - ER VALUES'!M5</f>
        <v>0.22307141339999995</v>
      </c>
      <c r="D6" s="65">
        <f>'YALTA 1PV - ER VALUES'!M5</f>
        <v>3.1602641399999999E-2</v>
      </c>
      <c r="E6" s="79">
        <f>C6+D6</f>
        <v>0.25467405479999994</v>
      </c>
    </row>
    <row r="7" spans="2:5">
      <c r="B7" s="75" t="s">
        <v>172</v>
      </c>
      <c r="C7" s="65">
        <f>'ALUSHTA 1PV - ER VALUES'!M6</f>
        <v>0.25947793079999998</v>
      </c>
      <c r="D7" s="65">
        <f>'YALTA 1PV - ER VALUES'!M6</f>
        <v>0.92316771359999983</v>
      </c>
      <c r="E7" s="79">
        <f t="shared" ref="E7:E9" si="0">C7+D7</f>
        <v>1.1826456443999998</v>
      </c>
    </row>
    <row r="8" spans="2:5">
      <c r="B8" s="75" t="s">
        <v>179</v>
      </c>
      <c r="C8" s="65">
        <f>'ALUSHTA 1PV - ER VALUES'!M7</f>
        <v>0</v>
      </c>
      <c r="D8" s="65">
        <f>'YALTA 1PV - ER VALUES'!M7</f>
        <v>0</v>
      </c>
      <c r="E8" s="79">
        <f t="shared" si="0"/>
        <v>0</v>
      </c>
    </row>
    <row r="9" spans="2:5" s="23" customFormat="1" ht="18">
      <c r="B9" s="76" t="s">
        <v>183</v>
      </c>
      <c r="C9" s="80">
        <f>SUM(C6:C8)</f>
        <v>0.48254934419999995</v>
      </c>
      <c r="D9" s="80">
        <f>SUM(D6:D8)</f>
        <v>0.95477035499999985</v>
      </c>
      <c r="E9" s="81">
        <f t="shared" si="0"/>
        <v>1.4373196991999997</v>
      </c>
    </row>
    <row r="11" spans="2:5">
      <c r="B11" s="82" t="s">
        <v>181</v>
      </c>
    </row>
  </sheetData>
  <mergeCells count="1">
    <mergeCell ref="B4:B5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E9"/>
  <sheetViews>
    <sheetView tabSelected="1" workbookViewId="0">
      <selection activeCell="E9" sqref="E9"/>
    </sheetView>
  </sheetViews>
  <sheetFormatPr defaultRowHeight="15"/>
  <cols>
    <col min="1" max="1" width="9.140625" style="21"/>
    <col min="2" max="2" width="45.7109375" style="66" customWidth="1"/>
    <col min="3" max="3" width="25.7109375" style="21" customWidth="1"/>
    <col min="4" max="5" width="30.7109375" style="21" customWidth="1"/>
    <col min="6" max="16384" width="9.140625" style="21"/>
  </cols>
  <sheetData>
    <row r="2" spans="2:5">
      <c r="B2" s="63"/>
    </row>
    <row r="3" spans="2:5" ht="15.75" thickBot="1"/>
    <row r="4" spans="2:5">
      <c r="B4" s="95" t="s">
        <v>174</v>
      </c>
      <c r="C4" s="67" t="s">
        <v>175</v>
      </c>
      <c r="D4" s="67" t="s">
        <v>175</v>
      </c>
      <c r="E4" s="68" t="s">
        <v>175</v>
      </c>
    </row>
    <row r="5" spans="2:5" s="22" customFormat="1" ht="54.75" customHeight="1">
      <c r="B5" s="96"/>
      <c r="C5" s="64" t="s">
        <v>177</v>
      </c>
      <c r="D5" s="64" t="s">
        <v>176</v>
      </c>
      <c r="E5" s="69" t="s">
        <v>180</v>
      </c>
    </row>
    <row r="6" spans="2:5">
      <c r="B6" s="70" t="s">
        <v>171</v>
      </c>
      <c r="C6" s="77">
        <f>'ALUSHTA 1PV - ER VALUES'!J5+'YALTA 1PV - ER VALUES'!J5</f>
        <v>2933.4764592337538</v>
      </c>
      <c r="D6" s="77">
        <f>'ALUSHTA 1PV - ER VALUES'!M5+'YALTA 1PV - ER VALUES'!M5</f>
        <v>0.25467405479999994</v>
      </c>
      <c r="E6" s="78">
        <f>C6-D6</f>
        <v>2933.2217851789537</v>
      </c>
    </row>
    <row r="7" spans="2:5">
      <c r="B7" s="70" t="s">
        <v>172</v>
      </c>
      <c r="C7" s="77">
        <f>'ALUSHTA 1PV - ER VALUES'!J6+'YALTA 1PV - ER VALUES'!J6</f>
        <v>44759.192641060697</v>
      </c>
      <c r="D7" s="77">
        <f>'ALUSHTA 1PV - ER VALUES'!M6+'YALTA 1PV - ER VALUES'!M6</f>
        <v>1.1826456443999998</v>
      </c>
      <c r="E7" s="78">
        <f t="shared" ref="E7:E8" si="0">C7-D7</f>
        <v>44758.009995416294</v>
      </c>
    </row>
    <row r="8" spans="2:5">
      <c r="B8" s="70" t="s">
        <v>179</v>
      </c>
      <c r="C8" s="77">
        <f>'ALUSHTA 1PV - ER VALUES'!J7+'YALTA 1PV - ER VALUES'!J7</f>
        <v>6868.6247083634134</v>
      </c>
      <c r="D8" s="77">
        <f>'ALUSHTA 1PV - ER VALUES'!M7+'YALTA 1PV - ER VALUES'!M7</f>
        <v>0</v>
      </c>
      <c r="E8" s="78">
        <f t="shared" si="0"/>
        <v>6868.6247083634134</v>
      </c>
    </row>
    <row r="9" spans="2:5" s="23" customFormat="1" ht="18.75" thickBot="1">
      <c r="B9" s="71" t="s">
        <v>178</v>
      </c>
      <c r="C9" s="72">
        <f>SUM(C6:C8)</f>
        <v>54561.293808657865</v>
      </c>
      <c r="D9" s="72">
        <f>SUM(D6:D8)</f>
        <v>1.4373196991999997</v>
      </c>
      <c r="E9" s="73">
        <f>SUM(E6:E8)</f>
        <v>54559.856488958663</v>
      </c>
    </row>
  </sheetData>
  <mergeCells count="1"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ALUSHTA 1PV - ER VALUES</vt:lpstr>
      <vt:lpstr>YALTA 1PV - ER VALUES</vt:lpstr>
      <vt:lpstr>Annex 1-Table A.1.1</vt:lpstr>
      <vt:lpstr>Annex 1-Table A.1.2</vt:lpstr>
      <vt:lpstr>Annex 1-Table A.1.3</vt:lpstr>
    </vt:vector>
  </TitlesOfParts>
  <Manager>CCM</Manager>
  <Company>CCM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1PV Yalta/Alushta ERUs FINAL SUMMARY</dc:title>
  <dc:subject>YALTA/ALUSHTA ERUs SUMMARY</dc:subject>
  <dc:creator>SP</dc:creator>
  <cp:keywords>Yalta/Alushta JI Landfill Project, JI Verification</cp:keywords>
  <dc:description>Default Approach</dc:description>
  <cp:lastModifiedBy>PSN-1</cp:lastModifiedBy>
  <cp:lastPrinted>2010-09-26T18:50:46Z</cp:lastPrinted>
  <dcterms:created xsi:type="dcterms:W3CDTF">2010-08-05T12:25:00Z</dcterms:created>
  <dcterms:modified xsi:type="dcterms:W3CDTF">2011-03-25T12:51:36Z</dcterms:modified>
  <cp:category>Methane Capture and Flaring at Yalta and Alushta Landfills</cp:category>
</cp:coreProperties>
</file>