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576" windowHeight="12672" tabRatio="717" activeTab="0"/>
  </bookViews>
  <sheets>
    <sheet name="ER-KAZ1-ERU4 V2" sheetId="1" r:id="rId1"/>
  </sheets>
  <definedNames>
    <definedName name="_xlnm.Print_Area" localSheetId="0">'ER-KAZ1-ERU4 V2'!$A$1:$AX$25</definedName>
    <definedName name="OLE_LINK10" localSheetId="0">'ER-KAZ1-ERU4 V2'!$AD$3</definedName>
    <definedName name="OLE_LINK11" localSheetId="0">'ER-KAZ1-ERU4 V2'!$AD$4</definedName>
    <definedName name="OLE_LINK12" localSheetId="0">'ER-KAZ1-ERU4 V2'!$AH$4</definedName>
    <definedName name="OLE_LINK3" localSheetId="0">'ER-KAZ1-ERU4 V2'!$R$4</definedName>
    <definedName name="OLE_LINK4" localSheetId="0">'ER-KAZ1-ERU4 V2'!$Y$3</definedName>
    <definedName name="OLE_LINK5" localSheetId="0">'ER-KAZ1-ERU4 V2'!$Y$4</definedName>
    <definedName name="OLE_LINK7" localSheetId="0">'ER-KAZ1-ERU4 V2'!$AC$3</definedName>
    <definedName name="OLE_LINK8" localSheetId="0">'ER-KAZ1-ERU4 V2'!$AC$4</definedName>
  </definedNames>
  <calcPr fullCalcOnLoad="1"/>
</workbook>
</file>

<file path=xl/comments1.xml><?xml version="1.0" encoding="utf-8"?>
<comments xmlns="http://schemas.openxmlformats.org/spreadsheetml/2006/main">
  <authors>
    <author>Adam Hadulla</author>
    <author>A-TEC</author>
  </authors>
  <commentList>
    <comment ref="T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AB6" authorId="0">
      <text>
        <r>
          <rPr>
            <b/>
            <sz val="8"/>
            <rFont val="Tahoma"/>
            <family val="0"/>
          </rPr>
          <t>Adam Hadulla:</t>
        </r>
        <r>
          <rPr>
            <sz val="8"/>
            <rFont val="Tahoma"/>
            <family val="0"/>
          </rPr>
          <t xml:space="preserve">
ex-ante value
constant</t>
        </r>
      </text>
    </comment>
    <comment ref="AC6" authorId="0">
      <text>
        <r>
          <rPr>
            <b/>
            <sz val="8"/>
            <rFont val="Tahoma"/>
            <family val="0"/>
          </rPr>
          <t>Adam Hadulla:</t>
        </r>
        <r>
          <rPr>
            <sz val="8"/>
            <rFont val="Tahoma"/>
            <family val="0"/>
          </rPr>
          <t xml:space="preserve">
ex-ante value
constant</t>
        </r>
      </text>
    </comment>
    <comment ref="AH6" authorId="0">
      <text>
        <r>
          <rPr>
            <b/>
            <sz val="8"/>
            <rFont val="Tahoma"/>
            <family val="0"/>
          </rPr>
          <t>Adam Hadulla:</t>
        </r>
        <r>
          <rPr>
            <sz val="8"/>
            <rFont val="Tahoma"/>
            <family val="0"/>
          </rPr>
          <t xml:space="preserve">
ex-ante value
constant</t>
        </r>
      </text>
    </comment>
    <comment ref="AR6" authorId="0">
      <text>
        <r>
          <rPr>
            <b/>
            <sz val="8"/>
            <rFont val="Tahoma"/>
            <family val="0"/>
          </rPr>
          <t>Adam Hadulla:</t>
        </r>
        <r>
          <rPr>
            <sz val="8"/>
            <rFont val="Tahoma"/>
            <family val="0"/>
          </rPr>
          <t xml:space="preserve">
ex-ante value
constant</t>
        </r>
      </text>
    </comment>
    <comment ref="AW6" authorId="0">
      <text>
        <r>
          <rPr>
            <b/>
            <sz val="8"/>
            <rFont val="Tahoma"/>
            <family val="0"/>
          </rPr>
          <t>Adam Hadulla:</t>
        </r>
        <r>
          <rPr>
            <sz val="8"/>
            <rFont val="Tahoma"/>
            <family val="0"/>
          </rPr>
          <t xml:space="preserve">
NEIA 2012</t>
        </r>
      </text>
    </comment>
    <comment ref="AS6" authorId="0">
      <text>
        <r>
          <rPr>
            <b/>
            <sz val="8"/>
            <rFont val="Tahoma"/>
            <family val="0"/>
          </rPr>
          <t>Adam Hadulla:</t>
        </r>
        <r>
          <rPr>
            <sz val="8"/>
            <rFont val="Tahoma"/>
            <family val="0"/>
          </rPr>
          <t xml:space="preserve">
ex-ante value
constant</t>
        </r>
      </text>
    </comment>
    <comment ref="AX6" authorId="0">
      <text>
        <r>
          <rPr>
            <b/>
            <sz val="8"/>
            <rFont val="Tahoma"/>
            <family val="0"/>
          </rPr>
          <t>Adam Hadulla:</t>
        </r>
        <r>
          <rPr>
            <sz val="8"/>
            <rFont val="Tahoma"/>
            <family val="0"/>
          </rPr>
          <t xml:space="preserve">
ex-ante value 
constant
manufacturer date
boiler pass</t>
        </r>
      </text>
    </comment>
    <comment ref="V4"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List>
</comments>
</file>

<file path=xl/sharedStrings.xml><?xml version="1.0" encoding="utf-8"?>
<sst xmlns="http://schemas.openxmlformats.org/spreadsheetml/2006/main" count="199" uniqueCount="151">
  <si>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</si>
  <si>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</si>
  <si>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</si>
  <si>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</si>
  <si>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</si>
  <si>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</si>
  <si>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</si>
  <si>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</si>
  <si>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</si>
  <si>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</si>
  <si>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</si>
  <si>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</si>
  <si>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</si>
  <si>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</si>
  <si>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</si>
  <si>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</si>
  <si>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</si>
  <si>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</si>
  <si>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</si>
  <si>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</si>
  <si>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</si>
  <si>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</si>
  <si>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</si>
  <si>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</si>
  <si>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</si>
  <si>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</si>
  <si>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</si>
  <si>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</si>
  <si>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</si>
  <si>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</si>
  <si>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</si>
  <si>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</si>
  <si>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</si>
  <si>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P1</t>
  </si>
  <si>
    <t>P11</t>
  </si>
  <si>
    <t>P12</t>
  </si>
  <si>
    <t>P13</t>
  </si>
  <si>
    <t>P14</t>
  </si>
  <si>
    <t>P15</t>
  </si>
  <si>
    <t>P16</t>
  </si>
  <si>
    <t>Project emissions from energy use to capture and use methane</t>
  </si>
  <si>
    <t>Project emissions from uncombusted methane</t>
  </si>
  <si>
    <t>Methane destroyed by flare</t>
  </si>
  <si>
    <t>Methane sent to flare</t>
  </si>
  <si>
    <t>Methane destroyed by power generation</t>
  </si>
  <si>
    <t>Methane sent to power plant</t>
  </si>
  <si>
    <t>Efficiency of methane destruction / oxidation in power plant</t>
  </si>
  <si>
    <t>Methane destroyed by heat generation</t>
  </si>
  <si>
    <t>Methane sent to boiler</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</si>
  <si>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</si>
  <si>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</si>
  <si>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</si>
  <si>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</si>
  <si>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</si>
  <si>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t>t CO2eq</t>
  </si>
  <si>
    <t>MWh</t>
  </si>
  <si>
    <t>t CH4</t>
  </si>
  <si>
    <t>-</t>
  </si>
  <si>
    <t>t CO2 / MWh</t>
  </si>
  <si>
    <t>t CO2eq / 
t CH4</t>
  </si>
  <si>
    <t>ER</t>
  </si>
  <si>
    <t>Emission reductions</t>
  </si>
  <si>
    <t>colour codes</t>
  </si>
  <si>
    <t>green</t>
  </si>
  <si>
    <t>yellow</t>
  </si>
  <si>
    <t>input data</t>
  </si>
  <si>
    <t>data no used, project parts not installed yet</t>
  </si>
  <si>
    <t>white</t>
  </si>
  <si>
    <t>calculated data</t>
  </si>
  <si>
    <t xml:space="preserve">Project emissions </t>
  </si>
  <si>
    <t xml:space="preserve">Baseline emissions </t>
  </si>
  <si>
    <t>CMM captured in the project activity</t>
  </si>
  <si>
    <t>HEAT</t>
  </si>
  <si>
    <t>GEN</t>
  </si>
  <si>
    <t>BE</t>
  </si>
  <si>
    <t>PE</t>
  </si>
  <si>
    <t>data sources:</t>
  </si>
  <si>
    <t>Values put into MR</t>
  </si>
  <si>
    <t>blue</t>
  </si>
  <si>
    <t>Total 2011</t>
  </si>
  <si>
    <t>total methane amount utilised (sent to)</t>
  </si>
  <si>
    <t>methane amount sent to
boiler</t>
  </si>
  <si>
    <t>m³ CH4</t>
  </si>
  <si>
    <t>methane amount destroyed by flare</t>
  </si>
  <si>
    <t>methane amount sent to flare</t>
  </si>
  <si>
    <t>methane amount sent to
power plant</t>
  </si>
  <si>
    <t xml:space="preserve">Flare combustion efficiency, determined by the flame temperature and operation hours </t>
  </si>
  <si>
    <t>Baseline emissions from release of methane into the atmosphere that is avoided by the project activity (flare)</t>
  </si>
  <si>
    <t>Baseline emissions from release of methane into the atmosphere that is avoided by the project activity (boiler)</t>
  </si>
  <si>
    <t>Baseline emissions from the production of power, heat or supply to gas grid replaced by the project activity (heat)</t>
  </si>
  <si>
    <t>Project emissions from methane destroyed and uncombusted methane (boiler)</t>
  </si>
  <si>
    <t>Project emissions from methane destroyed and uncombusted methane (flare)</t>
  </si>
  <si>
    <t>Project emissions from methane destroyed and uncombusted methane (power)</t>
  </si>
  <si>
    <t>Baseline emissions from the production of power, heat or supply to gas grid replaced by the project activity (power)</t>
  </si>
  <si>
    <t>Project emissions from methane destroyed</t>
  </si>
  <si>
    <t>P3/4</t>
  </si>
  <si>
    <t>P9</t>
  </si>
  <si>
    <t>Project emissions (flare) from uncombusted methane</t>
  </si>
  <si>
    <t>Baseline emissions from release of methane into the atmosphere that is avoided by the project activity</t>
  </si>
  <si>
    <t>Baseline emissions from the production of power, heat or supply to gas grid replaced by the project activity</t>
  </si>
  <si>
    <t>CO2 Emission factor for heat production replaced by project activity</t>
  </si>
  <si>
    <t>Heat production efficiency of the former coal fired heat generation unit, that is replaced by project aktivity</t>
  </si>
  <si>
    <r>
      <t>Carbon emission factor of CONS</t>
    </r>
    <r>
      <rPr>
        <sz val="8"/>
        <rFont val="Arial"/>
        <family val="2"/>
      </rPr>
      <t>ELEC,PJ</t>
    </r>
  </si>
  <si>
    <r>
      <t>t CO</t>
    </r>
    <r>
      <rPr>
        <sz val="8"/>
        <rFont val="Arial"/>
        <family val="2"/>
      </rPr>
      <t>2eq</t>
    </r>
  </si>
  <si>
    <r>
      <t>t CO</t>
    </r>
    <r>
      <rPr>
        <sz val="8"/>
        <color indexed="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</si>
  <si>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</si>
  <si>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</si>
  <si>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</si>
  <si>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</si>
  <si>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</si>
  <si>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MD+UM,flare</t>
    </r>
  </si>
  <si>
    <r>
      <t>PE</t>
    </r>
    <r>
      <rPr>
        <vertAlign val="subscript"/>
        <sz val="11"/>
        <rFont val="Times New Roman"/>
        <family val="1"/>
      </rPr>
      <t>MD+UM,power</t>
    </r>
  </si>
  <si>
    <r>
      <t>PE</t>
    </r>
    <r>
      <rPr>
        <vertAlign val="subscript"/>
        <sz val="11"/>
        <rFont val="Times New Roman"/>
        <family val="1"/>
      </rPr>
      <t>MD</t>
    </r>
  </si>
  <si>
    <r>
      <t>PE</t>
    </r>
    <r>
      <rPr>
        <vertAlign val="subscript"/>
        <sz val="11"/>
        <color indexed="8"/>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</si>
  <si>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</si>
  <si>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</si>
  <si>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PE</t>
    </r>
    <r>
      <rPr>
        <vertAlign val="subscript"/>
        <sz val="11"/>
        <color indexed="8"/>
        <rFont val="Times New Roman"/>
        <family val="1"/>
      </rPr>
      <t>Flare</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</si>
  <si>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</si>
  <si>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</si>
  <si>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</si>
  <si>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</si>
  <si>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</si>
  <si>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</si>
  <si>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</si>
  <si>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</si>
  <si>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</si>
  <si>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</si>
  <si>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</si>
  <si>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</si>
  <si>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</si>
  <si>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</si>
  <si>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MR,flare</t>
    </r>
  </si>
  <si>
    <r>
      <t>BE</t>
    </r>
    <r>
      <rPr>
        <vertAlign val="subscript"/>
        <sz val="11"/>
        <rFont val="Times New Roman"/>
        <family val="1"/>
      </rPr>
      <t>MR,boiler</t>
    </r>
  </si>
  <si>
    <r>
      <t>BE</t>
    </r>
    <r>
      <rPr>
        <vertAlign val="subscript"/>
        <sz val="11"/>
        <rFont val="Times New Roman"/>
        <family val="1"/>
      </rPr>
      <t>Use,heat</t>
    </r>
  </si>
  <si>
    <r>
      <t>BE</t>
    </r>
    <r>
      <rPr>
        <vertAlign val="subscript"/>
        <sz val="11"/>
        <rFont val="Times New Roman"/>
        <family val="1"/>
      </rPr>
      <t>Use,power</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</si>
  <si>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</si>
  <si>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</si>
  <si>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</si>
  <si>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r>
      <t>EF</t>
    </r>
    <r>
      <rPr>
        <vertAlign val="subscript"/>
        <sz val="11"/>
        <rFont val="Times New Roman"/>
        <family val="1"/>
      </rPr>
      <t>ELEC</t>
    </r>
  </si>
  <si>
    <r>
      <t>EF</t>
    </r>
    <r>
      <rPr>
        <vertAlign val="subscript"/>
        <sz val="11"/>
        <rFont val="Times New Roman"/>
        <family val="1"/>
      </rPr>
      <t>HEAT</t>
    </r>
  </si>
  <si>
    <r>
      <t>Eff</t>
    </r>
    <r>
      <rPr>
        <vertAlign val="subscript"/>
        <sz val="11"/>
        <color indexed="8"/>
        <rFont val="Times New Roman"/>
        <family val="1"/>
      </rPr>
      <t>COAL</t>
    </r>
  </si>
  <si>
    <t>Total Monito ring Period</t>
  </si>
  <si>
    <t>Emission Reductions - KAZ1 from 2011-11-01 to 2012-04-30</t>
  </si>
  <si>
    <t>KAZ1-F1_Measuring_Data_2011-11-01 to 2012-04-30.V1.xls</t>
  </si>
  <si>
    <t>KAZ1-B1_Measuring_Data_2011-11-01 to 2012-04-30.V1.xls</t>
  </si>
  <si>
    <t xml:space="preserve">methane concen-tration </t>
  </si>
  <si>
    <t>Additional electricity consump-tion by project</t>
  </si>
  <si>
    <r>
      <t>BE</t>
    </r>
    <r>
      <rPr>
        <vertAlign val="subscript"/>
        <sz val="11"/>
        <rFont val="Times New Roman"/>
        <family val="1"/>
      </rPr>
      <t>MR,power</t>
    </r>
  </si>
  <si>
    <t>Baseline emissions from release of methane into the atmosphere that is avoided by the project activity (power)</t>
  </si>
  <si>
    <r>
      <t>PE</t>
    </r>
    <r>
      <rPr>
        <vertAlign val="subscript"/>
        <sz val="11"/>
        <rFont val="Times New Roman"/>
        <family val="1"/>
      </rPr>
      <t>MD+UM, boiler</t>
    </r>
  </si>
  <si>
    <t>KAZ1-CHP_Measuring_Data_2011-11-01 to 2012-04-30.V2.xls</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</si>
</sst>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mmm\-yyyy"/>
    <numFmt numFmtId="177" formatCode="[$-809]dd\ mmmm\ yyyy"/>
    <numFmt numFmtId="178" formatCode="d\.m\.yy\ h:mm;@"/>
    <numFmt numFmtId="179" formatCode="0.00000"/>
    <numFmt numFmtId="180" formatCode="0.0000"/>
    <numFmt numFmtId="181" formatCode="0.000"/>
    <numFmt numFmtId="182" formatCode="0.0"/>
    <numFmt numFmtId="183" formatCode="d/m/yy\ h:mm;@"/>
    <numFmt numFmtId="184" formatCode="yyyy\-mm\-dd;@"/>
    <numFmt numFmtId="185" formatCode="0.0%"/>
    <numFmt numFmtId="186" formatCode="0.000%"/>
    <numFmt numFmtId="187" formatCode="0.0000000"/>
    <numFmt numFmtId="188" formatCode="0.000000"/>
    <numFmt numFmtId="189" formatCode="mmmm\-yyyy"/>
    <numFmt numFmtId="190" formatCode="#,##0.0"/>
    <numFmt numFmtId="191" formatCode="#,##0.000"/>
    <numFmt numFmtId="192" formatCode="mmm\ yyyy"/>
    <numFmt numFmtId="193" formatCode="[$-409]mmmm\-yy;@"/>
    <numFmt numFmtId="194" formatCode="#,##0.0000"/>
  </numFmts>
  <fonts count="21">
    <font>
      <sz val="10"/>
      <name val="Arial"/>
      <family val="0"/>
    </font>
    <font>
      <b/>
      <sz val="14"/>
      <name val="Arial"/>
      <family val="2"/>
    </font>
    <font>
      <b/>
      <sz val="10"/>
      <name val="Arial"/>
      <family val="2"/>
    </font>
    <font>
      <b/>
      <sz val="11"/>
      <color indexed="8"/>
      <name val="Times New Roman"/>
      <family val="1"/>
    </font>
    <font>
      <sz val="8"/>
      <name val="Tahoma"/>
      <family val="0"/>
    </font>
    <font>
      <b/>
      <sz val="8"/>
      <name val="Tahoma"/>
      <family val="0"/>
    </font>
    <font>
      <u val="single"/>
      <sz val="10"/>
      <color indexed="12"/>
      <name val="Arial"/>
      <family val="0"/>
    </font>
    <font>
      <u val="single"/>
      <sz val="10"/>
      <color indexed="36"/>
      <name val="Arial"/>
      <family val="0"/>
    </font>
    <font>
      <sz val="10"/>
      <color indexed="8"/>
      <name val="Arial"/>
      <family val="0"/>
    </font>
    <font>
      <b/>
      <sz val="11"/>
      <name val="Arial"/>
      <family val="0"/>
    </font>
    <font>
      <sz val="10"/>
      <color indexed="10"/>
      <name val="Arial"/>
      <family val="0"/>
    </font>
    <font>
      <b/>
      <sz val="10"/>
      <color indexed="8"/>
      <name val="Arial"/>
      <family val="2"/>
    </font>
    <font>
      <sz val="8"/>
      <name val="Arial"/>
      <family val="2"/>
    </font>
    <font>
      <sz val="8"/>
      <color indexed="8"/>
      <name val="Arial"/>
      <family val="2"/>
    </font>
    <font>
      <sz val="11"/>
      <color indexed="8"/>
      <name val="Times New Roman"/>
      <family val="1"/>
    </font>
    <font>
      <vertAlign val="subscript"/>
      <sz val="11"/>
      <name val="Times New Roman"/>
      <family val="1"/>
    </font>
    <font>
      <vertAlign val="subscript"/>
      <sz val="11"/>
      <color indexed="8"/>
      <name val="Times New Roman"/>
      <family val="1"/>
    </font>
    <font>
      <vertAlign val="subscript"/>
      <sz val="10"/>
      <name val="Times New Roman"/>
      <family val="1"/>
    </font>
    <font>
      <b/>
      <sz val="11"/>
      <name val="Times New Roman"/>
      <family val="1"/>
    </font>
    <font>
      <sz val="11"/>
      <name val="Times New Roman"/>
      <family val="1"/>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0" fillId="0" borderId="1" xfId="0" applyBorder="1" applyAlignment="1">
      <alignment/>
    </xf>
    <xf numFmtId="184"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9" fontId="0" fillId="0" borderId="0" xfId="19" applyAlignment="1">
      <alignment/>
    </xf>
    <xf numFmtId="0" fontId="0" fillId="0" borderId="0" xfId="0" applyFill="1" applyAlignment="1">
      <alignment/>
    </xf>
    <xf numFmtId="0" fontId="0" fillId="0" borderId="0" xfId="0" applyNumberFormat="1" applyFill="1" applyAlignment="1">
      <alignment/>
    </xf>
    <xf numFmtId="185" fontId="0" fillId="0" borderId="0" xfId="0" applyNumberFormat="1" applyFill="1" applyAlignment="1">
      <alignment/>
    </xf>
    <xf numFmtId="0" fontId="0" fillId="0" borderId="0" xfId="0" applyFill="1" applyAlignment="1" quotePrefix="1">
      <alignment horizontal="center"/>
    </xf>
    <xf numFmtId="185" fontId="0" fillId="0" borderId="0" xfId="0" applyNumberFormat="1" applyFill="1" applyAlignment="1" quotePrefix="1">
      <alignment horizontal="center"/>
    </xf>
    <xf numFmtId="189" fontId="2" fillId="0" borderId="2" xfId="0" applyNumberFormat="1" applyFont="1" applyBorder="1" applyAlignment="1">
      <alignment horizontal="right"/>
    </xf>
    <xf numFmtId="3" fontId="2" fillId="0" borderId="2" xfId="0" applyNumberFormat="1" applyFont="1" applyBorder="1" applyAlignment="1">
      <alignment/>
    </xf>
    <xf numFmtId="3" fontId="0" fillId="0" borderId="0" xfId="0" applyNumberFormat="1" applyFill="1" applyAlignment="1">
      <alignment/>
    </xf>
    <xf numFmtId="0" fontId="0" fillId="2" borderId="0" xfId="0" applyFill="1" applyAlignment="1">
      <alignment/>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85" fontId="0" fillId="0" borderId="0" xfId="0" applyNumberFormat="1" applyFill="1" applyAlignment="1" quotePrefix="1">
      <alignment horizontal="right"/>
    </xf>
    <xf numFmtId="185" fontId="0" fillId="0" borderId="0" xfId="19" applyNumberForma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3" borderId="0" xfId="0" applyFill="1" applyAlignment="1">
      <alignment/>
    </xf>
    <xf numFmtId="0" fontId="2" fillId="0" borderId="1"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4" borderId="1" xfId="0" applyNumberFormat="1" applyFont="1" applyFill="1" applyBorder="1" applyAlignment="1">
      <alignment/>
    </xf>
    <xf numFmtId="1" fontId="0" fillId="4" borderId="0" xfId="0" applyNumberFormat="1" applyFill="1" applyAlignment="1">
      <alignment/>
    </xf>
    <xf numFmtId="3" fontId="0" fillId="0" borderId="0" xfId="0" applyNumberFormat="1" applyAlignment="1">
      <alignment/>
    </xf>
    <xf numFmtId="0" fontId="0" fillId="5"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0" fontId="0" fillId="0" borderId="0" xfId="0" applyNumberFormat="1" applyFill="1" applyBorder="1" applyAlignment="1">
      <alignment/>
    </xf>
    <xf numFmtId="190" fontId="8" fillId="0" borderId="0" xfId="0" applyNumberFormat="1" applyFont="1" applyFill="1" applyBorder="1" applyAlignment="1">
      <alignment/>
    </xf>
    <xf numFmtId="182" fontId="0" fillId="0" borderId="0" xfId="0" applyNumberFormat="1" applyFill="1" applyBorder="1" applyAlignment="1">
      <alignment/>
    </xf>
    <xf numFmtId="3" fontId="2" fillId="0" borderId="2" xfId="0" applyNumberFormat="1" applyFont="1" applyFill="1" applyBorder="1" applyAlignment="1">
      <alignment/>
    </xf>
    <xf numFmtId="190" fontId="0" fillId="3" borderId="0" xfId="0" applyNumberFormat="1" applyFont="1" applyFill="1" applyBorder="1" applyAlignment="1">
      <alignment/>
    </xf>
    <xf numFmtId="0" fontId="0" fillId="0" borderId="3" xfId="0" applyBorder="1" applyAlignment="1">
      <alignment/>
    </xf>
    <xf numFmtId="3" fontId="0" fillId="0" borderId="3" xfId="0" applyNumberFormat="1" applyFill="1" applyBorder="1" applyAlignment="1">
      <alignment/>
    </xf>
    <xf numFmtId="3" fontId="2" fillId="0" borderId="4" xfId="0" applyNumberFormat="1" applyFont="1" applyBorder="1" applyAlignment="1">
      <alignment/>
    </xf>
    <xf numFmtId="182" fontId="0" fillId="0" borderId="0" xfId="0" applyNumberFormat="1" applyBorder="1" applyAlignment="1">
      <alignment/>
    </xf>
    <xf numFmtId="190" fontId="0" fillId="0" borderId="0" xfId="0" applyNumberFormat="1" applyAlignment="1">
      <alignment/>
    </xf>
    <xf numFmtId="190" fontId="0" fillId="0" borderId="0" xfId="0" applyNumberFormat="1" applyBorder="1" applyAlignment="1">
      <alignment/>
    </xf>
    <xf numFmtId="3" fontId="0" fillId="0" borderId="0" xfId="0" applyNumberFormat="1" applyBorder="1" applyAlignment="1">
      <alignment/>
    </xf>
    <xf numFmtId="3" fontId="9" fillId="0" borderId="0" xfId="0" applyNumberFormat="1" applyFont="1" applyBorder="1" applyAlignment="1">
      <alignment/>
    </xf>
    <xf numFmtId="185" fontId="0" fillId="0" borderId="0" xfId="0" applyNumberFormat="1" applyFont="1" applyFill="1" applyBorder="1" applyAlignment="1">
      <alignment horizontal="center"/>
    </xf>
    <xf numFmtId="189" fontId="0" fillId="0" borderId="0" xfId="0" applyNumberFormat="1" applyBorder="1" applyAlignment="1">
      <alignment/>
    </xf>
    <xf numFmtId="190" fontId="0" fillId="0" borderId="0" xfId="0" applyNumberFormat="1" applyBorder="1" applyAlignment="1">
      <alignment/>
    </xf>
    <xf numFmtId="189" fontId="2" fillId="0" borderId="0" xfId="0" applyNumberFormat="1" applyFont="1" applyBorder="1" applyAlignment="1">
      <alignment horizontal="right"/>
    </xf>
    <xf numFmtId="185" fontId="0" fillId="0" borderId="0" xfId="0" applyNumberFormat="1" applyFill="1" applyBorder="1" applyAlignment="1" quotePrefix="1">
      <alignment horizontal="center"/>
    </xf>
    <xf numFmtId="3" fontId="2" fillId="5" borderId="2" xfId="0" applyNumberFormat="1" applyFont="1" applyFill="1" applyBorder="1" applyAlignment="1">
      <alignment/>
    </xf>
    <xf numFmtId="193" fontId="0" fillId="0" borderId="0" xfId="0" applyNumberFormat="1" applyAlignment="1">
      <alignment/>
    </xf>
    <xf numFmtId="190" fontId="2" fillId="0" borderId="2" xfId="0" applyNumberFormat="1" applyFont="1" applyBorder="1" applyAlignment="1">
      <alignment/>
    </xf>
    <xf numFmtId="0" fontId="3" fillId="0" borderId="0" xfId="0" applyFont="1" applyFill="1" applyAlignment="1">
      <alignment/>
    </xf>
    <xf numFmtId="0" fontId="8" fillId="0" borderId="0" xfId="0" applyFont="1" applyAlignment="1">
      <alignment/>
    </xf>
    <xf numFmtId="1" fontId="8" fillId="0" borderId="0" xfId="0" applyNumberFormat="1" applyFont="1" applyAlignment="1">
      <alignment/>
    </xf>
    <xf numFmtId="3" fontId="11" fillId="0" borderId="2" xfId="0" applyNumberFormat="1" applyFont="1" applyBorder="1" applyAlignment="1">
      <alignment/>
    </xf>
    <xf numFmtId="2" fontId="8" fillId="0" borderId="0" xfId="0" applyNumberFormat="1" applyFont="1" applyAlignment="1">
      <alignment/>
    </xf>
    <xf numFmtId="0" fontId="8" fillId="0" borderId="0" xfId="0" applyFont="1" applyFill="1" applyBorder="1" applyAlignment="1">
      <alignment/>
    </xf>
    <xf numFmtId="1" fontId="8" fillId="0" borderId="0" xfId="0" applyNumberFormat="1" applyFont="1" applyFill="1" applyBorder="1" applyAlignment="1">
      <alignment/>
    </xf>
    <xf numFmtId="0" fontId="0" fillId="0" borderId="0" xfId="0" applyFill="1" applyAlignment="1">
      <alignment horizontal="center"/>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applyBorder="1" applyAlignment="1">
      <alignment wrapText="1"/>
    </xf>
    <xf numFmtId="0" fontId="0" fillId="0" borderId="3"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8"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5" xfId="0" applyFont="1" applyBorder="1" applyAlignment="1">
      <alignment horizontal="right"/>
    </xf>
    <xf numFmtId="190" fontId="0" fillId="0" borderId="5" xfId="0" applyNumberFormat="1" applyFont="1" applyFill="1" applyBorder="1" applyAlignment="1">
      <alignment horizontal="right" wrapText="1"/>
    </xf>
    <xf numFmtId="190" fontId="0" fillId="0" borderId="6" xfId="0" applyNumberFormat="1" applyFont="1" applyFill="1" applyBorder="1" applyAlignment="1">
      <alignment horizontal="right" wrapText="1"/>
    </xf>
    <xf numFmtId="0" fontId="0" fillId="0" borderId="5" xfId="0" applyFont="1" applyFill="1" applyBorder="1" applyAlignment="1">
      <alignment horizontal="right"/>
    </xf>
    <xf numFmtId="0" fontId="0" fillId="0" borderId="5" xfId="0" applyFont="1" applyBorder="1" applyAlignment="1">
      <alignment horizontal="right" wrapText="1"/>
    </xf>
    <xf numFmtId="0" fontId="8" fillId="0" borderId="5" xfId="0" applyFont="1" applyBorder="1" applyAlignment="1">
      <alignment horizontal="right" wrapText="1"/>
    </xf>
    <xf numFmtId="0" fontId="0" fillId="0" borderId="5" xfId="0" applyFont="1" applyFill="1" applyBorder="1" applyAlignment="1">
      <alignment horizontal="right" wrapText="1"/>
    </xf>
    <xf numFmtId="0" fontId="0" fillId="0" borderId="0" xfId="0" applyFont="1" applyAlignment="1">
      <alignment horizontal="right"/>
    </xf>
    <xf numFmtId="0" fontId="0" fillId="0" borderId="1" xfId="0" applyFont="1" applyBorder="1" applyAlignment="1">
      <alignment wrapText="1"/>
    </xf>
    <xf numFmtId="0" fontId="0" fillId="0" borderId="7" xfId="0" applyFont="1" applyBorder="1" applyAlignment="1">
      <alignment wrapText="1"/>
    </xf>
    <xf numFmtId="0" fontId="14" fillId="0" borderId="1" xfId="0" applyFont="1" applyBorder="1" applyAlignment="1">
      <alignment wrapText="1"/>
    </xf>
    <xf numFmtId="0" fontId="14" fillId="0" borderId="1" xfId="0" applyFont="1" applyBorder="1" applyAlignment="1">
      <alignment/>
    </xf>
    <xf numFmtId="0" fontId="14" fillId="0" borderId="1" xfId="0" applyFont="1" applyFill="1" applyBorder="1" applyAlignment="1">
      <alignment wrapText="1"/>
    </xf>
    <xf numFmtId="0" fontId="0" fillId="0" borderId="0" xfId="0" applyFont="1" applyAlignment="1">
      <alignment wrapText="1"/>
    </xf>
    <xf numFmtId="0" fontId="18" fillId="0" borderId="0" xfId="0" applyFont="1" applyAlignment="1">
      <alignment/>
    </xf>
    <xf numFmtId="0" fontId="19" fillId="0" borderId="1" xfId="0" applyFont="1" applyBorder="1" applyAlignment="1">
      <alignment wrapText="1"/>
    </xf>
    <xf numFmtId="189" fontId="2" fillId="0" borderId="2" xfId="0" applyNumberFormat="1" applyFont="1" applyBorder="1" applyAlignment="1">
      <alignment horizontal="right" wrapText="1"/>
    </xf>
    <xf numFmtId="2" fontId="8" fillId="0" borderId="0" xfId="0" applyNumberFormat="1" applyFont="1" applyFill="1" applyAlignment="1">
      <alignment/>
    </xf>
    <xf numFmtId="189" fontId="0" fillId="0" borderId="0" xfId="0" applyNumberFormat="1" applyFill="1" applyBorder="1" applyAlignment="1">
      <alignment/>
    </xf>
    <xf numFmtId="190" fontId="0" fillId="0" borderId="0" xfId="0" applyNumberFormat="1" applyFill="1" applyBorder="1" applyAlignment="1">
      <alignment/>
    </xf>
    <xf numFmtId="9" fontId="0" fillId="0" borderId="0" xfId="19" applyFill="1" applyAlignment="1">
      <alignment/>
    </xf>
    <xf numFmtId="3" fontId="0" fillId="0" borderId="0" xfId="0" applyNumberFormat="1" applyFill="1" applyBorder="1" applyAlignment="1">
      <alignment/>
    </xf>
    <xf numFmtId="181" fontId="8" fillId="0" borderId="0" xfId="0" applyNumberFormat="1" applyFont="1" applyAlignment="1">
      <alignment/>
    </xf>
    <xf numFmtId="1" fontId="10" fillId="0" borderId="0" xfId="0" applyNumberFormat="1" applyFont="1" applyAlignment="1">
      <alignment/>
    </xf>
    <xf numFmtId="0" fontId="0" fillId="0" borderId="0" xfId="0" applyBorder="1" applyAlignment="1">
      <alignment/>
    </xf>
    <xf numFmtId="0" fontId="10" fillId="0" borderId="0" xfId="0" applyFont="1" applyBorder="1" applyAlignment="1">
      <alignment/>
    </xf>
    <xf numFmtId="3" fontId="8" fillId="3" borderId="0" xfId="0" applyNumberFormat="1" applyFont="1" applyFill="1" applyAlignment="1">
      <alignment/>
    </xf>
    <xf numFmtId="3" fontId="11" fillId="5" borderId="2" xfId="0" applyNumberFormat="1" applyFont="1" applyFill="1" applyBorder="1" applyAlignment="1">
      <alignment/>
    </xf>
    <xf numFmtId="3" fontId="11" fillId="0" borderId="2" xfId="0" applyNumberFormat="1" applyFont="1" applyFill="1" applyBorder="1" applyAlignment="1">
      <alignment/>
    </xf>
    <xf numFmtId="17" fontId="0" fillId="0" borderId="0" xfId="0" applyNumberFormat="1" applyAlignment="1">
      <alignment/>
    </xf>
    <xf numFmtId="190" fontId="0" fillId="0" borderId="0" xfId="0" applyNumberFormat="1" applyFill="1" applyAlignment="1">
      <alignment/>
    </xf>
    <xf numFmtId="17" fontId="0" fillId="0" borderId="0" xfId="0" applyNumberFormat="1" applyFill="1" applyBorder="1" applyAlignment="1">
      <alignment/>
    </xf>
    <xf numFmtId="3" fontId="0" fillId="3" borderId="0" xfId="0" applyNumberFormat="1" applyFill="1" applyAlignment="1">
      <alignment/>
    </xf>
    <xf numFmtId="3" fontId="0" fillId="3" borderId="0" xfId="0" applyNumberFormat="1" applyFont="1" applyFill="1" applyAlignment="1">
      <alignment/>
    </xf>
    <xf numFmtId="17" fontId="0" fillId="0" borderId="0" xfId="0" applyNumberFormat="1" applyFill="1" applyAlignment="1">
      <alignment/>
    </xf>
    <xf numFmtId="3" fontId="0" fillId="3" borderId="0" xfId="0" applyNumberFormat="1"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33"/>
  <sheetViews>
    <sheetView tabSelected="1" workbookViewId="0" topLeftCell="A1">
      <pane xSplit="1" ySplit="5" topLeftCell="I6" activePane="bottomRight" state="frozen"/>
      <selection pane="topLeft" activeCell="K6" sqref="K6"/>
      <selection pane="topRight" activeCell="A1" sqref="A1"/>
      <selection pane="bottomLeft" activeCell="A7" sqref="A7"/>
      <selection pane="bottomRight" activeCell="K14" sqref="K13:K14"/>
    </sheetView>
  </sheetViews>
  <sheetFormatPr defaultColWidth="11.421875" defaultRowHeight="12.75"/>
  <cols>
    <col min="1" max="1" width="12.8515625" style="3" customWidth="1"/>
    <col min="2" max="2" width="7.7109375" style="0" customWidth="1"/>
    <col min="3" max="3" width="8.28125" style="0" customWidth="1"/>
    <col min="4" max="4" width="7.8515625" style="0" customWidth="1"/>
    <col min="5" max="5" width="7.7109375" style="0" customWidth="1"/>
    <col min="6" max="6" width="8.00390625" style="0" customWidth="1"/>
    <col min="7" max="7" width="7.8515625" style="0" customWidth="1"/>
    <col min="8" max="8" width="10.8515625" style="0" customWidth="1"/>
    <col min="9" max="9" width="9.7109375" style="0" customWidth="1"/>
    <col min="10" max="10" width="9.28125" style="0" customWidth="1"/>
    <col min="11" max="11" width="9.140625" style="0" customWidth="1"/>
    <col min="12" max="12" width="12.28125" style="0" customWidth="1"/>
    <col min="13" max="14" width="9.7109375" style="0" customWidth="1"/>
    <col min="15" max="15" width="9.57421875" style="0" customWidth="1"/>
    <col min="16" max="16" width="9.28125" style="59" customWidth="1"/>
    <col min="17" max="17" width="8.7109375" style="0" customWidth="1"/>
    <col min="18" max="18" width="7.8515625" style="0" customWidth="1"/>
    <col min="19" max="20" width="7.7109375" style="0" customWidth="1"/>
    <col min="21" max="21" width="8.00390625" style="9" customWidth="1"/>
    <col min="22" max="22" width="10.7109375" style="9" customWidth="1"/>
    <col min="23" max="23" width="7.7109375" style="0" customWidth="1"/>
    <col min="24" max="24" width="6.8515625" style="0" customWidth="1"/>
    <col min="25" max="25" width="7.7109375" style="0" customWidth="1"/>
    <col min="26" max="26" width="8.140625" style="0" customWidth="1"/>
    <col min="27" max="27" width="8.421875" style="0" customWidth="1"/>
    <col min="28" max="28" width="8.140625" style="0" customWidth="1"/>
    <col min="29" max="29" width="8.8515625" style="0" customWidth="1"/>
    <col min="30" max="30" width="8.57421875" style="0" customWidth="1"/>
    <col min="31" max="31" width="7.140625" style="0" customWidth="1"/>
    <col min="32" max="32" width="8.00390625" style="0" customWidth="1"/>
    <col min="33" max="33" width="7.28125" style="0" customWidth="1"/>
    <col min="34" max="34" width="9.00390625" style="9" customWidth="1"/>
    <col min="35" max="35" width="9.140625" style="0" customWidth="1"/>
    <col min="36" max="38" width="11.140625" style="0" customWidth="1"/>
    <col min="39" max="40" width="11.421875" style="0" customWidth="1"/>
    <col min="41" max="41" width="9.7109375" style="0" customWidth="1"/>
    <col min="42" max="42" width="10.57421875" style="0" customWidth="1"/>
    <col min="43" max="43" width="8.140625" style="0" customWidth="1"/>
    <col min="44" max="45" width="9.00390625" style="0" customWidth="1"/>
    <col min="46" max="46" width="7.28125" style="0" customWidth="1"/>
    <col min="47" max="47" width="7.140625" style="0" bestFit="1" customWidth="1"/>
    <col min="48" max="48" width="7.00390625" style="0" bestFit="1" customWidth="1"/>
    <col min="49" max="49" width="7.140625" style="0" bestFit="1" customWidth="1"/>
    <col min="50" max="50" width="10.7109375" style="0" bestFit="1" customWidth="1"/>
  </cols>
  <sheetData>
    <row r="1" ht="18">
      <c r="A1" s="1" t="s">
        <v>142</v>
      </c>
    </row>
    <row r="2" spans="1:50" ht="18">
      <c r="A2" s="1"/>
      <c r="F2" s="5"/>
      <c r="G2" s="42"/>
      <c r="J2" s="90" t="s">
        <v>33</v>
      </c>
      <c r="K2" s="6" t="s">
        <v>2</v>
      </c>
      <c r="L2" s="58" t="s">
        <v>95</v>
      </c>
      <c r="M2" s="58" t="s">
        <v>95</v>
      </c>
      <c r="N2" s="58" t="s">
        <v>95</v>
      </c>
      <c r="O2" s="6" t="s">
        <v>3</v>
      </c>
      <c r="P2" s="6" t="s">
        <v>4</v>
      </c>
      <c r="Q2" s="6" t="s">
        <v>5</v>
      </c>
      <c r="R2" s="6" t="s">
        <v>6</v>
      </c>
      <c r="S2" s="6" t="s">
        <v>96</v>
      </c>
      <c r="T2" s="6" t="s">
        <v>34</v>
      </c>
      <c r="U2" s="19" t="s">
        <v>35</v>
      </c>
      <c r="V2" s="6" t="s">
        <v>36</v>
      </c>
      <c r="W2" s="7" t="s">
        <v>37</v>
      </c>
      <c r="X2" s="7" t="s">
        <v>38</v>
      </c>
      <c r="Y2" s="7" t="s">
        <v>39</v>
      </c>
      <c r="Z2" s="6" t="s">
        <v>7</v>
      </c>
      <c r="AA2" s="6" t="s">
        <v>8</v>
      </c>
      <c r="AB2" s="6" t="s">
        <v>9</v>
      </c>
      <c r="AC2" s="6" t="s">
        <v>10</v>
      </c>
      <c r="AD2" s="6" t="s">
        <v>11</v>
      </c>
      <c r="AE2" s="6" t="s">
        <v>12</v>
      </c>
      <c r="AF2" s="6" t="s">
        <v>13</v>
      </c>
      <c r="AG2" s="6" t="s">
        <v>14</v>
      </c>
      <c r="AH2" s="58" t="s">
        <v>16</v>
      </c>
      <c r="AI2" s="6" t="s">
        <v>17</v>
      </c>
      <c r="AJ2" s="58" t="s">
        <v>18</v>
      </c>
      <c r="AK2" s="58" t="s">
        <v>18</v>
      </c>
      <c r="AL2" s="58" t="s">
        <v>18</v>
      </c>
      <c r="AM2" s="58" t="s">
        <v>19</v>
      </c>
      <c r="AN2" s="58" t="s">
        <v>19</v>
      </c>
      <c r="AO2" s="58" t="s">
        <v>18</v>
      </c>
      <c r="AP2" s="58" t="s">
        <v>19</v>
      </c>
      <c r="AQ2" s="6" t="s">
        <v>20</v>
      </c>
      <c r="AR2" s="6" t="s">
        <v>21</v>
      </c>
      <c r="AS2" s="6" t="s">
        <v>22</v>
      </c>
      <c r="AT2" s="6" t="s">
        <v>23</v>
      </c>
      <c r="AU2" s="6" t="s">
        <v>24</v>
      </c>
      <c r="AV2" s="6" t="s">
        <v>25</v>
      </c>
      <c r="AW2" s="6" t="s">
        <v>26</v>
      </c>
      <c r="AX2" s="6" t="s">
        <v>27</v>
      </c>
    </row>
    <row r="3" spans="1:50" s="89" customFormat="1" ht="49.5">
      <c r="A3" s="84"/>
      <c r="B3" s="84"/>
      <c r="C3" s="84"/>
      <c r="D3" s="84"/>
      <c r="E3" s="84"/>
      <c r="F3" s="84"/>
      <c r="G3" s="85"/>
      <c r="H3" s="84"/>
      <c r="I3" s="86" t="s">
        <v>60</v>
      </c>
      <c r="J3" s="91" t="s">
        <v>75</v>
      </c>
      <c r="K3" s="86" t="s">
        <v>109</v>
      </c>
      <c r="L3" s="88" t="s">
        <v>110</v>
      </c>
      <c r="M3" s="88" t="s">
        <v>149</v>
      </c>
      <c r="N3" s="88" t="s">
        <v>111</v>
      </c>
      <c r="O3" s="87" t="s">
        <v>112</v>
      </c>
      <c r="P3" s="86" t="s">
        <v>113</v>
      </c>
      <c r="Q3" s="86" t="s">
        <v>114</v>
      </c>
      <c r="R3" s="86" t="s">
        <v>115</v>
      </c>
      <c r="S3" s="86" t="s">
        <v>116</v>
      </c>
      <c r="T3" s="86" t="s">
        <v>117</v>
      </c>
      <c r="U3" s="86" t="s">
        <v>118</v>
      </c>
      <c r="V3" s="86" t="s">
        <v>119</v>
      </c>
      <c r="W3" s="86" t="s">
        <v>120</v>
      </c>
      <c r="X3" s="86" t="s">
        <v>121</v>
      </c>
      <c r="Y3" s="86" t="s">
        <v>122</v>
      </c>
      <c r="Z3" s="86" t="s">
        <v>123</v>
      </c>
      <c r="AA3" s="86" t="s">
        <v>124</v>
      </c>
      <c r="AB3" s="86" t="s">
        <v>125</v>
      </c>
      <c r="AC3" s="86" t="s">
        <v>126</v>
      </c>
      <c r="AD3" s="86" t="s">
        <v>127</v>
      </c>
      <c r="AE3" s="86" t="s">
        <v>128</v>
      </c>
      <c r="AF3" s="86" t="s">
        <v>129</v>
      </c>
      <c r="AG3" s="86" t="s">
        <v>15</v>
      </c>
      <c r="AH3" s="88" t="s">
        <v>130</v>
      </c>
      <c r="AI3" s="86" t="s">
        <v>74</v>
      </c>
      <c r="AJ3" s="88" t="s">
        <v>131</v>
      </c>
      <c r="AK3" s="88" t="s">
        <v>132</v>
      </c>
      <c r="AL3" s="88" t="s">
        <v>147</v>
      </c>
      <c r="AM3" s="88" t="s">
        <v>133</v>
      </c>
      <c r="AN3" s="88" t="s">
        <v>134</v>
      </c>
      <c r="AO3" s="88" t="s">
        <v>135</v>
      </c>
      <c r="AP3" s="88" t="s">
        <v>136</v>
      </c>
      <c r="AQ3" s="86" t="s">
        <v>137</v>
      </c>
      <c r="AR3" s="86" t="s">
        <v>130</v>
      </c>
      <c r="AS3" s="86" t="s">
        <v>126</v>
      </c>
      <c r="AT3" s="86" t="s">
        <v>73</v>
      </c>
      <c r="AU3" s="86" t="s">
        <v>72</v>
      </c>
      <c r="AV3" s="86" t="s">
        <v>138</v>
      </c>
      <c r="AW3" s="86" t="s">
        <v>139</v>
      </c>
      <c r="AX3" s="86" t="s">
        <v>140</v>
      </c>
    </row>
    <row r="4" spans="1:50" s="75" customFormat="1" ht="178.5">
      <c r="A4" s="66" t="s">
        <v>0</v>
      </c>
      <c r="B4" s="67" t="s">
        <v>83</v>
      </c>
      <c r="C4" s="67" t="s">
        <v>84</v>
      </c>
      <c r="D4" s="68" t="s">
        <v>85</v>
      </c>
      <c r="E4" s="68" t="s">
        <v>81</v>
      </c>
      <c r="F4" s="69" t="s">
        <v>145</v>
      </c>
      <c r="G4" s="70" t="s">
        <v>80</v>
      </c>
      <c r="H4" s="71" t="s">
        <v>80</v>
      </c>
      <c r="I4" s="72" t="s">
        <v>61</v>
      </c>
      <c r="J4" s="72" t="s">
        <v>69</v>
      </c>
      <c r="K4" s="72" t="s">
        <v>40</v>
      </c>
      <c r="L4" s="72" t="s">
        <v>91</v>
      </c>
      <c r="M4" s="72" t="s">
        <v>90</v>
      </c>
      <c r="N4" s="72" t="s">
        <v>92</v>
      </c>
      <c r="O4" s="72" t="s">
        <v>94</v>
      </c>
      <c r="P4" s="73" t="s">
        <v>41</v>
      </c>
      <c r="Q4" s="74" t="s">
        <v>146</v>
      </c>
      <c r="R4" s="72" t="s">
        <v>102</v>
      </c>
      <c r="S4" s="72" t="s">
        <v>97</v>
      </c>
      <c r="T4" s="72" t="s">
        <v>42</v>
      </c>
      <c r="U4" s="74" t="s">
        <v>43</v>
      </c>
      <c r="V4" s="74" t="s">
        <v>86</v>
      </c>
      <c r="W4" s="72" t="s">
        <v>44</v>
      </c>
      <c r="X4" s="72" t="s">
        <v>45</v>
      </c>
      <c r="Y4" s="72" t="s">
        <v>46</v>
      </c>
      <c r="Z4" s="72" t="s">
        <v>47</v>
      </c>
      <c r="AA4" s="72" t="s">
        <v>48</v>
      </c>
      <c r="AB4" s="72" t="s">
        <v>49</v>
      </c>
      <c r="AC4" s="72" t="s">
        <v>29</v>
      </c>
      <c r="AD4" s="72" t="s">
        <v>50</v>
      </c>
      <c r="AE4" s="72" t="s">
        <v>51</v>
      </c>
      <c r="AF4" s="72" t="s">
        <v>53</v>
      </c>
      <c r="AG4" s="72" t="s">
        <v>52</v>
      </c>
      <c r="AH4" s="74" t="s">
        <v>28</v>
      </c>
      <c r="AI4" s="72" t="s">
        <v>70</v>
      </c>
      <c r="AJ4" s="72" t="s">
        <v>87</v>
      </c>
      <c r="AK4" s="72" t="s">
        <v>88</v>
      </c>
      <c r="AL4" s="72" t="s">
        <v>148</v>
      </c>
      <c r="AM4" s="72" t="s">
        <v>89</v>
      </c>
      <c r="AN4" s="72" t="s">
        <v>93</v>
      </c>
      <c r="AO4" s="72" t="s">
        <v>98</v>
      </c>
      <c r="AP4" s="72" t="s">
        <v>99</v>
      </c>
      <c r="AQ4" s="72" t="s">
        <v>71</v>
      </c>
      <c r="AR4" s="72" t="s">
        <v>28</v>
      </c>
      <c r="AS4" s="72" t="s">
        <v>29</v>
      </c>
      <c r="AT4" s="72" t="s">
        <v>30</v>
      </c>
      <c r="AU4" s="72" t="s">
        <v>31</v>
      </c>
      <c r="AV4" s="72" t="s">
        <v>32</v>
      </c>
      <c r="AW4" s="72" t="s">
        <v>100</v>
      </c>
      <c r="AX4" s="72" t="s">
        <v>101</v>
      </c>
    </row>
    <row r="5" spans="1:50" s="83" customFormat="1" ht="39" thickBot="1">
      <c r="A5" s="76"/>
      <c r="B5" s="77" t="s">
        <v>56</v>
      </c>
      <c r="C5" s="77" t="s">
        <v>56</v>
      </c>
      <c r="D5" s="77" t="s">
        <v>56</v>
      </c>
      <c r="E5" s="77" t="s">
        <v>56</v>
      </c>
      <c r="F5" s="76" t="s">
        <v>1</v>
      </c>
      <c r="G5" s="78" t="s">
        <v>56</v>
      </c>
      <c r="H5" s="79" t="s">
        <v>82</v>
      </c>
      <c r="I5" s="80" t="s">
        <v>103</v>
      </c>
      <c r="J5" s="80" t="s">
        <v>103</v>
      </c>
      <c r="K5" s="80" t="s">
        <v>103</v>
      </c>
      <c r="L5" s="80" t="s">
        <v>103</v>
      </c>
      <c r="M5" s="80" t="s">
        <v>103</v>
      </c>
      <c r="N5" s="80" t="s">
        <v>103</v>
      </c>
      <c r="O5" s="80" t="s">
        <v>103</v>
      </c>
      <c r="P5" s="81" t="s">
        <v>104</v>
      </c>
      <c r="Q5" s="80" t="s">
        <v>55</v>
      </c>
      <c r="R5" s="80" t="s">
        <v>103</v>
      </c>
      <c r="S5" s="80" t="s">
        <v>103</v>
      </c>
      <c r="T5" s="80" t="s">
        <v>105</v>
      </c>
      <c r="U5" s="80" t="s">
        <v>106</v>
      </c>
      <c r="V5" s="82" t="s">
        <v>1</v>
      </c>
      <c r="W5" s="80" t="s">
        <v>106</v>
      </c>
      <c r="X5" s="80" t="s">
        <v>106</v>
      </c>
      <c r="Y5" s="80" t="s">
        <v>1</v>
      </c>
      <c r="Z5" s="80" t="s">
        <v>106</v>
      </c>
      <c r="AA5" s="80" t="s">
        <v>106</v>
      </c>
      <c r="AB5" s="80" t="s">
        <v>1</v>
      </c>
      <c r="AC5" s="80" t="s">
        <v>107</v>
      </c>
      <c r="AD5" s="80" t="s">
        <v>108</v>
      </c>
      <c r="AE5" s="80" t="s">
        <v>1</v>
      </c>
      <c r="AF5" s="80" t="s">
        <v>1</v>
      </c>
      <c r="AG5" s="80" t="s">
        <v>57</v>
      </c>
      <c r="AH5" s="82" t="s">
        <v>59</v>
      </c>
      <c r="AI5" s="80" t="s">
        <v>54</v>
      </c>
      <c r="AJ5" s="80" t="s">
        <v>54</v>
      </c>
      <c r="AK5" s="80" t="s">
        <v>54</v>
      </c>
      <c r="AL5" s="80" t="s">
        <v>54</v>
      </c>
      <c r="AM5" s="80" t="s">
        <v>54</v>
      </c>
      <c r="AN5" s="80" t="s">
        <v>54</v>
      </c>
      <c r="AO5" s="80" t="s">
        <v>54</v>
      </c>
      <c r="AP5" s="80" t="s">
        <v>54</v>
      </c>
      <c r="AQ5" s="80" t="s">
        <v>56</v>
      </c>
      <c r="AR5" s="80" t="s">
        <v>59</v>
      </c>
      <c r="AS5" s="80" t="s">
        <v>59</v>
      </c>
      <c r="AT5" s="80" t="s">
        <v>55</v>
      </c>
      <c r="AU5" s="80" t="s">
        <v>55</v>
      </c>
      <c r="AV5" s="80" t="s">
        <v>58</v>
      </c>
      <c r="AW5" s="80" t="s">
        <v>58</v>
      </c>
      <c r="AX5" s="80" t="s">
        <v>1</v>
      </c>
    </row>
    <row r="6" spans="1:50" ht="12.75">
      <c r="A6" s="56">
        <v>40848</v>
      </c>
      <c r="B6" s="111">
        <v>0.20016572163751792</v>
      </c>
      <c r="C6" s="108">
        <v>0.2224063573749736</v>
      </c>
      <c r="D6" s="108">
        <v>0</v>
      </c>
      <c r="E6" s="108">
        <v>1093.2889999999989</v>
      </c>
      <c r="F6" s="41">
        <v>31.986634000702598</v>
      </c>
      <c r="G6" s="43">
        <f aca="true" t="shared" si="0" ref="G6:G12">SUM(C6:E6)</f>
        <v>1093.5114063573737</v>
      </c>
      <c r="H6" s="16">
        <f aca="true" t="shared" si="1" ref="H6:H12">G6/0.717*1000</f>
        <v>1525120.5109586804</v>
      </c>
      <c r="I6" s="26">
        <f aca="true" t="shared" si="2" ref="I6:I12">AI6-J6</f>
        <v>22639.425864133944</v>
      </c>
      <c r="J6" s="26">
        <f aca="true" t="shared" si="3" ref="J6:J12">K6+O6+P6</f>
        <v>3107.324880334986</v>
      </c>
      <c r="K6" s="29">
        <f aca="true" t="shared" si="4" ref="K6:K11">Q6*R6</f>
        <v>0</v>
      </c>
      <c r="L6" s="26">
        <f aca="true" t="shared" si="5" ref="L6:L12">(T6)*(AC$6+AD6*AG6)+(AH$6*(U6-T6))</f>
        <v>1.0175090849897437</v>
      </c>
      <c r="M6" s="26">
        <f aca="true" t="shared" si="6" ref="M6:M12">(Z6)*(AC$6+AD6*AG6)+(AH$6*AA6*(1-AB$6))</f>
        <v>3106.307371249997</v>
      </c>
      <c r="N6" s="26">
        <f aca="true" t="shared" si="7" ref="N6:N12">(W6)*(AC$6+AD6*AG6)+(AH$6*X6*(1-Y$6))</f>
        <v>0</v>
      </c>
      <c r="O6" s="26">
        <f aca="true" t="shared" si="8" ref="O6:O12">(T6+W6+Z6)*(AC$6+AD6*AG6)</f>
        <v>2992.0624819844998</v>
      </c>
      <c r="P6" s="60">
        <f aca="true" t="shared" si="9" ref="P6:P12">AH$6*(X6*(1-Y$6)+AA6*(1-AB$6))+S6</f>
        <v>115.26239835048655</v>
      </c>
      <c r="Q6" s="108">
        <v>0</v>
      </c>
      <c r="R6" s="98">
        <v>1.063</v>
      </c>
      <c r="S6" s="16">
        <f aca="true" t="shared" si="10" ref="S6:S12">AH$6*(U6-T6)</f>
        <v>0.4670533504865695</v>
      </c>
      <c r="T6" s="16">
        <f>B6</f>
        <v>0.20016572163751792</v>
      </c>
      <c r="U6" s="16">
        <f aca="true" t="shared" si="11" ref="T6:U12">C6</f>
        <v>0.2224063573749736</v>
      </c>
      <c r="V6" s="21">
        <f aca="true" t="shared" si="12" ref="V6:V12">T6/U6</f>
        <v>0.9000000000001873</v>
      </c>
      <c r="W6" s="16">
        <f aca="true" t="shared" si="13" ref="W6:W12">X6*Y$6</f>
        <v>0</v>
      </c>
      <c r="X6" s="16">
        <f aca="true" t="shared" si="14" ref="X6:X12">D6</f>
        <v>0</v>
      </c>
      <c r="Y6" s="21">
        <v>0.995</v>
      </c>
      <c r="Z6" s="20">
        <f aca="true" t="shared" si="15" ref="Z6:Z12">AA6*AB$6</f>
        <v>1087.8225549999988</v>
      </c>
      <c r="AA6" s="16">
        <f aca="true" t="shared" si="16" ref="AA6:AA12">E6</f>
        <v>1093.2889999999989</v>
      </c>
      <c r="AB6" s="11">
        <v>0.995</v>
      </c>
      <c r="AC6" s="10">
        <v>2.75</v>
      </c>
      <c r="AD6">
        <v>0</v>
      </c>
      <c r="AE6" s="22">
        <f aca="true" t="shared" si="17" ref="AE6:AE12">F6/100</f>
        <v>0.31986634000702596</v>
      </c>
      <c r="AF6" s="9">
        <v>0</v>
      </c>
      <c r="AG6">
        <f aca="true" t="shared" si="18" ref="AG6:AG12">IF(AE6,AF6/AE6,0)</f>
        <v>0</v>
      </c>
      <c r="AH6" s="10">
        <v>21</v>
      </c>
      <c r="AI6" s="26">
        <f>SUM(AJ6:AN6)</f>
        <v>25746.75074446893</v>
      </c>
      <c r="AJ6" s="26">
        <f aca="true" t="shared" si="19" ref="AJ6:AJ12">U6*$AR$6</f>
        <v>4.670533504874446</v>
      </c>
      <c r="AK6" s="26">
        <f aca="true" t="shared" si="20" ref="AK6:AK12">AA6*$AR$6</f>
        <v>22959.068999999974</v>
      </c>
      <c r="AL6" s="26">
        <f>X6*AR$6</f>
        <v>0</v>
      </c>
      <c r="AM6" s="20">
        <f aca="true" t="shared" si="21" ref="AM6:AM12">AU6*AW$6/AX$6</f>
        <v>2783.011210964078</v>
      </c>
      <c r="AN6" s="20">
        <f aca="true" t="shared" si="22" ref="AN6:AN12">AT6*AV$6</f>
        <v>0</v>
      </c>
      <c r="AO6" s="26">
        <f aca="true" t="shared" si="23" ref="AO6:AO12">AQ6*$AH$6</f>
        <v>22963.73953350485</v>
      </c>
      <c r="AP6" s="26">
        <f aca="true" t="shared" si="24" ref="AP6:AP12">AT6*$AV$6+AU6/$AX$6*$AW$6</f>
        <v>2783.011210964078</v>
      </c>
      <c r="AQ6" s="26">
        <f aca="true" t="shared" si="25" ref="AQ6:AQ12">U6+X6+AA6</f>
        <v>1093.5114063573737</v>
      </c>
      <c r="AR6" s="24">
        <v>21</v>
      </c>
      <c r="AS6" s="24">
        <v>2.75</v>
      </c>
      <c r="AT6" s="102">
        <v>0</v>
      </c>
      <c r="AU6" s="102">
        <v>5989.789868399992</v>
      </c>
      <c r="AV6" s="98">
        <v>1.063</v>
      </c>
      <c r="AW6" s="23">
        <v>0.3415</v>
      </c>
      <c r="AX6" s="11">
        <v>0.735</v>
      </c>
    </row>
    <row r="7" spans="1:50" ht="13.5" thickBot="1">
      <c r="A7" s="56">
        <v>40878</v>
      </c>
      <c r="B7" s="111">
        <v>32.33426067996674</v>
      </c>
      <c r="C7" s="108">
        <v>32.92077714783559</v>
      </c>
      <c r="D7" s="108">
        <v>0</v>
      </c>
      <c r="E7" s="108">
        <v>1116.685</v>
      </c>
      <c r="F7" s="41">
        <v>33.4351702359348</v>
      </c>
      <c r="G7" s="43">
        <f t="shared" si="0"/>
        <v>1149.6057771478356</v>
      </c>
      <c r="H7" s="16">
        <f t="shared" si="1"/>
        <v>1603355.33772362</v>
      </c>
      <c r="I7" s="26">
        <f t="shared" si="2"/>
        <v>24112.801285472517</v>
      </c>
      <c r="J7" s="26">
        <f t="shared" si="3"/>
        <v>3274.017318945154</v>
      </c>
      <c r="K7" s="29">
        <f t="shared" si="4"/>
        <v>0</v>
      </c>
      <c r="L7" s="26">
        <f t="shared" si="5"/>
        <v>101.23606269515433</v>
      </c>
      <c r="M7" s="26">
        <f t="shared" si="6"/>
        <v>3172.78125625</v>
      </c>
      <c r="N7" s="26">
        <f t="shared" si="7"/>
        <v>0</v>
      </c>
      <c r="O7" s="26">
        <f t="shared" si="8"/>
        <v>3144.448548119908</v>
      </c>
      <c r="P7" s="60">
        <f t="shared" si="9"/>
        <v>129.5687708252459</v>
      </c>
      <c r="Q7" s="109">
        <v>0</v>
      </c>
      <c r="R7" s="98">
        <v>1.063</v>
      </c>
      <c r="S7" s="16">
        <f t="shared" si="10"/>
        <v>12.316845825245792</v>
      </c>
      <c r="T7" s="16">
        <f t="shared" si="11"/>
        <v>32.33426067996674</v>
      </c>
      <c r="U7" s="16">
        <f t="shared" si="11"/>
        <v>32.92077714783559</v>
      </c>
      <c r="V7" s="21">
        <f t="shared" si="12"/>
        <v>0.9821840029706769</v>
      </c>
      <c r="W7" s="16">
        <f t="shared" si="13"/>
        <v>0</v>
      </c>
      <c r="X7" s="16">
        <f t="shared" si="14"/>
        <v>0</v>
      </c>
      <c r="Y7" s="21"/>
      <c r="Z7" s="20">
        <f t="shared" si="15"/>
        <v>1111.101575</v>
      </c>
      <c r="AA7" s="16">
        <f t="shared" si="16"/>
        <v>1116.685</v>
      </c>
      <c r="AB7" s="11"/>
      <c r="AC7" s="10"/>
      <c r="AD7">
        <v>0</v>
      </c>
      <c r="AE7" s="22">
        <f t="shared" si="17"/>
        <v>0.33435170235934797</v>
      </c>
      <c r="AF7" s="9">
        <v>0</v>
      </c>
      <c r="AG7">
        <f t="shared" si="18"/>
        <v>0</v>
      </c>
      <c r="AH7" s="10"/>
      <c r="AI7" s="26">
        <f>SUM(AJ7:AN7)</f>
        <v>27386.81860441767</v>
      </c>
      <c r="AJ7" s="26">
        <f t="shared" si="19"/>
        <v>691.3363201045473</v>
      </c>
      <c r="AK7" s="26">
        <f t="shared" si="20"/>
        <v>23450.385</v>
      </c>
      <c r="AL7" s="26">
        <f>X7*AR$6</f>
        <v>0</v>
      </c>
      <c r="AM7" s="20">
        <f t="shared" si="21"/>
        <v>3245.097284313126</v>
      </c>
      <c r="AN7" s="20">
        <f t="shared" si="22"/>
        <v>0</v>
      </c>
      <c r="AO7" s="26">
        <f t="shared" si="23"/>
        <v>24141.72132010455</v>
      </c>
      <c r="AP7" s="26">
        <f t="shared" si="24"/>
        <v>3245.0972843131262</v>
      </c>
      <c r="AQ7" s="26">
        <f t="shared" si="25"/>
        <v>1149.6057771478356</v>
      </c>
      <c r="AR7" s="25"/>
      <c r="AS7" s="25"/>
      <c r="AT7" s="102">
        <v>0</v>
      </c>
      <c r="AU7" s="102">
        <v>6984.323584099992</v>
      </c>
      <c r="AV7" s="98">
        <v>1.063</v>
      </c>
      <c r="AW7" s="23"/>
      <c r="AX7" s="30"/>
    </row>
    <row r="8" spans="1:50" ht="13.5" thickBot="1">
      <c r="A8" s="14" t="s">
        <v>79</v>
      </c>
      <c r="B8" s="15">
        <f>SUM(B6:B7)</f>
        <v>32.53442640160426</v>
      </c>
      <c r="C8" s="15">
        <f>SUM(C6:C7)</f>
        <v>33.14318350521056</v>
      </c>
      <c r="D8" s="15">
        <f>SUM(D6:D7)</f>
        <v>0</v>
      </c>
      <c r="E8" s="15">
        <f>SUM(E6:E7)</f>
        <v>2209.973999999999</v>
      </c>
      <c r="F8" s="57">
        <v>32.6990076758302</v>
      </c>
      <c r="G8" s="15">
        <f aca="true" t="shared" si="26" ref="G8:Q8">SUM(G6:G7)</f>
        <v>2243.117183505209</v>
      </c>
      <c r="H8" s="55">
        <f t="shared" si="26"/>
        <v>3128475.8486823</v>
      </c>
      <c r="I8" s="55">
        <f t="shared" si="26"/>
        <v>46752.227149606464</v>
      </c>
      <c r="J8" s="55">
        <f t="shared" si="26"/>
        <v>6381.3421992801395</v>
      </c>
      <c r="K8" s="55">
        <f t="shared" si="26"/>
        <v>0</v>
      </c>
      <c r="L8" s="55">
        <f t="shared" si="26"/>
        <v>102.25357178014407</v>
      </c>
      <c r="M8" s="55">
        <f t="shared" si="26"/>
        <v>6279.088627499997</v>
      </c>
      <c r="N8" s="55">
        <f t="shared" si="26"/>
        <v>0</v>
      </c>
      <c r="O8" s="15">
        <f t="shared" si="26"/>
        <v>6136.511030104408</v>
      </c>
      <c r="P8" s="61">
        <f t="shared" si="26"/>
        <v>244.83116917573244</v>
      </c>
      <c r="Q8" s="61">
        <f t="shared" si="26"/>
        <v>0</v>
      </c>
      <c r="R8" s="61"/>
      <c r="S8" s="61">
        <f>SUM(S6:S7)</f>
        <v>12.783899175732362</v>
      </c>
      <c r="T8" s="61">
        <f>SUM(T6:T7)</f>
        <v>32.53442640160426</v>
      </c>
      <c r="U8" s="61">
        <f>SUM(U6:U7)</f>
        <v>33.14318350521056</v>
      </c>
      <c r="V8" s="61"/>
      <c r="W8" s="104">
        <f>SUM(W6:W7)</f>
        <v>0</v>
      </c>
      <c r="X8" s="104">
        <f>SUM(X6:X7)</f>
        <v>0</v>
      </c>
      <c r="Y8" s="61"/>
      <c r="Z8" s="61">
        <f>SUM(Z6:Z7)</f>
        <v>2198.9241299999985</v>
      </c>
      <c r="AA8" s="61">
        <f>SUM(AA6:AA7)</f>
        <v>2209.973999999999</v>
      </c>
      <c r="AB8" s="61"/>
      <c r="AC8" s="61"/>
      <c r="AD8" s="61"/>
      <c r="AE8" s="61"/>
      <c r="AF8" s="61"/>
      <c r="AG8" s="61"/>
      <c r="AH8" s="61"/>
      <c r="AI8" s="55">
        <f>ROUNDDOWN(SUM(AI6:AI7),0)</f>
        <v>53133</v>
      </c>
      <c r="AJ8" s="55">
        <f aca="true" t="shared" si="27" ref="AJ8:AQ8">SUM(AJ6:AJ7)</f>
        <v>696.0068536094218</v>
      </c>
      <c r="AK8" s="55">
        <f t="shared" si="27"/>
        <v>46409.45399999997</v>
      </c>
      <c r="AL8" s="55">
        <f t="shared" si="27"/>
        <v>0</v>
      </c>
      <c r="AM8" s="55">
        <f t="shared" si="27"/>
        <v>6028.1084952772035</v>
      </c>
      <c r="AN8" s="55">
        <f t="shared" si="27"/>
        <v>0</v>
      </c>
      <c r="AO8" s="40">
        <f t="shared" si="27"/>
        <v>47105.4608536094</v>
      </c>
      <c r="AP8" s="40">
        <f t="shared" si="27"/>
        <v>6028.108495277204</v>
      </c>
      <c r="AQ8" s="15">
        <f t="shared" si="27"/>
        <v>2243.117183505209</v>
      </c>
      <c r="AR8" s="15"/>
      <c r="AS8" s="15"/>
      <c r="AT8" s="103">
        <f>SUM(AT6:AT7)</f>
        <v>0</v>
      </c>
      <c r="AU8" s="103">
        <f>SUM(AU6:AU7)</f>
        <v>12974.113452499983</v>
      </c>
      <c r="AV8" s="61"/>
      <c r="AW8" s="61"/>
      <c r="AX8" s="61"/>
    </row>
    <row r="9" spans="1:50" ht="12.75">
      <c r="A9" s="56">
        <v>40909</v>
      </c>
      <c r="B9" s="111">
        <v>0</v>
      </c>
      <c r="C9" s="111">
        <v>0</v>
      </c>
      <c r="D9" s="108">
        <v>167.28261952466872</v>
      </c>
      <c r="E9" s="108">
        <v>921.7100000000006</v>
      </c>
      <c r="F9" s="41">
        <v>32.541008834522714</v>
      </c>
      <c r="G9" s="43">
        <f>SUM(C9:E9)</f>
        <v>1088.9926195246694</v>
      </c>
      <c r="H9" s="16">
        <f t="shared" si="1"/>
        <v>1518818.1583328724</v>
      </c>
      <c r="I9" s="26">
        <f t="shared" si="2"/>
        <v>22905.01482743835</v>
      </c>
      <c r="J9" s="26">
        <f t="shared" si="3"/>
        <v>3198.700755824467</v>
      </c>
      <c r="K9" s="29">
        <f>Q9*R9</f>
        <v>104.60047560000004</v>
      </c>
      <c r="L9" s="26">
        <f t="shared" si="5"/>
        <v>0</v>
      </c>
      <c r="M9" s="26">
        <f t="shared" si="6"/>
        <v>2618.808537500002</v>
      </c>
      <c r="N9" s="26">
        <f t="shared" si="7"/>
        <v>475.291742724465</v>
      </c>
      <c r="O9" s="26">
        <f t="shared" si="8"/>
        <v>2979.7560551743763</v>
      </c>
      <c r="P9" s="60">
        <f t="shared" si="9"/>
        <v>114.34422505009039</v>
      </c>
      <c r="Q9" s="108">
        <v>98.40120000000005</v>
      </c>
      <c r="R9" s="98">
        <v>1.063</v>
      </c>
      <c r="S9" s="16">
        <f t="shared" si="10"/>
        <v>0</v>
      </c>
      <c r="T9" s="16">
        <f t="shared" si="11"/>
        <v>0</v>
      </c>
      <c r="U9" s="16">
        <f t="shared" si="11"/>
        <v>0</v>
      </c>
      <c r="V9" s="21"/>
      <c r="W9" s="16">
        <f>X9*Y$6</f>
        <v>166.44620642704538</v>
      </c>
      <c r="X9" s="16">
        <f t="shared" si="14"/>
        <v>167.28261952466872</v>
      </c>
      <c r="Y9" s="21"/>
      <c r="Z9" s="20">
        <f>AA9*AB$6</f>
        <v>917.1014500000006</v>
      </c>
      <c r="AA9" s="16">
        <f t="shared" si="16"/>
        <v>921.7100000000006</v>
      </c>
      <c r="AB9" s="11"/>
      <c r="AC9" s="10"/>
      <c r="AD9">
        <v>0</v>
      </c>
      <c r="AE9" s="22">
        <f t="shared" si="17"/>
        <v>0.3254100883452271</v>
      </c>
      <c r="AF9" s="9">
        <v>0</v>
      </c>
      <c r="AG9">
        <f t="shared" si="18"/>
        <v>0</v>
      </c>
      <c r="AH9" s="10"/>
      <c r="AI9" s="26">
        <f>SUM(AJ9:AN9)</f>
        <v>26103.715583262816</v>
      </c>
      <c r="AJ9" s="26">
        <f t="shared" si="19"/>
        <v>0</v>
      </c>
      <c r="AK9" s="26">
        <f t="shared" si="20"/>
        <v>19355.910000000014</v>
      </c>
      <c r="AL9" s="26">
        <f>X9*AR$6</f>
        <v>3512.935010018043</v>
      </c>
      <c r="AM9" s="20">
        <f t="shared" si="21"/>
        <v>2271.03933144476</v>
      </c>
      <c r="AN9" s="20">
        <f t="shared" si="22"/>
        <v>963.8312417999999</v>
      </c>
      <c r="AO9" s="26">
        <f t="shared" si="23"/>
        <v>22868.845010018056</v>
      </c>
      <c r="AP9" s="26">
        <f t="shared" si="24"/>
        <v>3234.87057324476</v>
      </c>
      <c r="AQ9" s="26">
        <f t="shared" si="25"/>
        <v>1088.9926195246694</v>
      </c>
      <c r="AR9" s="25"/>
      <c r="AS9" s="25"/>
      <c r="AT9" s="102">
        <v>906.7085999999999</v>
      </c>
      <c r="AU9" s="102">
        <v>4887.888458599996</v>
      </c>
      <c r="AV9" s="98">
        <v>1.063</v>
      </c>
      <c r="AW9" s="23"/>
      <c r="AX9" s="30"/>
    </row>
    <row r="10" spans="1:50" ht="12.75">
      <c r="A10" s="56">
        <v>40940</v>
      </c>
      <c r="B10" s="111">
        <v>0.06686407609705863</v>
      </c>
      <c r="C10" s="111">
        <v>0.07429341788562306</v>
      </c>
      <c r="D10" s="108">
        <v>139.65739398031815</v>
      </c>
      <c r="E10" s="108">
        <v>955.6420000000005</v>
      </c>
      <c r="F10" s="41">
        <v>34.49482796892347</v>
      </c>
      <c r="G10" s="43">
        <f t="shared" si="0"/>
        <v>1095.3736873982043</v>
      </c>
      <c r="H10" s="16">
        <f>G10/0.717*1000</f>
        <v>1527717.8345860592</v>
      </c>
      <c r="I10" s="26">
        <f t="shared" si="2"/>
        <v>23114.313336382755</v>
      </c>
      <c r="J10" s="26">
        <f t="shared" si="3"/>
        <v>3191.224753733407</v>
      </c>
      <c r="K10" s="29">
        <f t="shared" si="4"/>
        <v>78.86545819999998</v>
      </c>
      <c r="L10" s="26">
        <f t="shared" si="5"/>
        <v>0.3398923868267642</v>
      </c>
      <c r="M10" s="26">
        <f t="shared" si="6"/>
        <v>2715.2178325000014</v>
      </c>
      <c r="N10" s="26">
        <f t="shared" si="7"/>
        <v>396.80157064657897</v>
      </c>
      <c r="O10" s="26">
        <f t="shared" si="8"/>
        <v>2997.1968429879134</v>
      </c>
      <c r="P10" s="60">
        <f t="shared" si="9"/>
        <v>115.16245254549341</v>
      </c>
      <c r="Q10" s="108">
        <v>74.19139999999999</v>
      </c>
      <c r="R10" s="98">
        <v>1.063</v>
      </c>
      <c r="S10" s="16">
        <f t="shared" si="10"/>
        <v>0.15601617755985298</v>
      </c>
      <c r="T10" s="16">
        <f t="shared" si="11"/>
        <v>0.06686407609705863</v>
      </c>
      <c r="U10" s="16">
        <f t="shared" si="11"/>
        <v>0.07429341788562306</v>
      </c>
      <c r="V10" s="21">
        <f t="shared" si="12"/>
        <v>0.8999999999999715</v>
      </c>
      <c r="W10" s="16">
        <f t="shared" si="13"/>
        <v>138.95910701041655</v>
      </c>
      <c r="X10" s="16">
        <f t="shared" si="14"/>
        <v>139.65739398031815</v>
      </c>
      <c r="Y10" s="21"/>
      <c r="Z10" s="20">
        <f t="shared" si="15"/>
        <v>950.8637900000004</v>
      </c>
      <c r="AA10" s="16">
        <f t="shared" si="16"/>
        <v>955.6420000000005</v>
      </c>
      <c r="AB10" s="11"/>
      <c r="AC10" s="10"/>
      <c r="AD10">
        <v>0</v>
      </c>
      <c r="AE10" s="22">
        <f t="shared" si="17"/>
        <v>0.3449482796892347</v>
      </c>
      <c r="AF10" s="9">
        <v>0</v>
      </c>
      <c r="AG10">
        <f t="shared" si="18"/>
        <v>0</v>
      </c>
      <c r="AH10" s="10"/>
      <c r="AI10" s="26">
        <f>SUM(AJ10:AN10)</f>
        <v>26305.538090116162</v>
      </c>
      <c r="AJ10" s="26">
        <f t="shared" si="19"/>
        <v>1.5601617755980843</v>
      </c>
      <c r="AK10" s="26">
        <f t="shared" si="20"/>
        <v>20068.48200000001</v>
      </c>
      <c r="AL10" s="26">
        <f>X10*AR$6</f>
        <v>2932.8052735866813</v>
      </c>
      <c r="AM10" s="20">
        <f t="shared" si="21"/>
        <v>2498.0275053538758</v>
      </c>
      <c r="AN10" s="20">
        <f t="shared" si="22"/>
        <v>804.6631494000001</v>
      </c>
      <c r="AO10" s="26">
        <f t="shared" si="23"/>
        <v>23002.84743536229</v>
      </c>
      <c r="AP10" s="26">
        <f t="shared" si="24"/>
        <v>3302.6906547538756</v>
      </c>
      <c r="AQ10" s="26">
        <f t="shared" si="25"/>
        <v>1095.3736873982043</v>
      </c>
      <c r="AR10" s="25"/>
      <c r="AS10" s="25"/>
      <c r="AT10" s="102">
        <v>756.9738000000001</v>
      </c>
      <c r="AU10" s="102">
        <v>5376.428159399996</v>
      </c>
      <c r="AV10" s="98">
        <v>1.063</v>
      </c>
      <c r="AW10" s="23"/>
      <c r="AX10" s="30"/>
    </row>
    <row r="11" spans="1:50" ht="12.75">
      <c r="A11" s="56">
        <v>40969</v>
      </c>
      <c r="B11" s="111">
        <v>1.8785572038011966</v>
      </c>
      <c r="C11" s="111">
        <v>2.0706903467888336</v>
      </c>
      <c r="D11" s="108">
        <v>314.3549098221604</v>
      </c>
      <c r="E11" s="108">
        <v>989.5759999999995</v>
      </c>
      <c r="F11" s="41">
        <v>36.28628937605405</v>
      </c>
      <c r="G11" s="43">
        <f t="shared" si="0"/>
        <v>1306.0016001689487</v>
      </c>
      <c r="H11" s="16">
        <f t="shared" si="1"/>
        <v>1821480.613903694</v>
      </c>
      <c r="I11" s="26">
        <f t="shared" si="2"/>
        <v>27680.901919248507</v>
      </c>
      <c r="J11" s="26">
        <f t="shared" si="3"/>
        <v>3925.9335524454054</v>
      </c>
      <c r="K11" s="29">
        <f t="shared" si="4"/>
        <v>211.93902659999998</v>
      </c>
      <c r="L11" s="26">
        <f t="shared" si="5"/>
        <v>9.200828313193668</v>
      </c>
      <c r="M11" s="26">
        <f t="shared" si="6"/>
        <v>2811.6328099999982</v>
      </c>
      <c r="N11" s="26">
        <f t="shared" si="7"/>
        <v>893.1608875322132</v>
      </c>
      <c r="O11" s="26">
        <f t="shared" si="8"/>
        <v>3573.0469843113383</v>
      </c>
      <c r="P11" s="60">
        <f t="shared" si="9"/>
        <v>140.94754153406726</v>
      </c>
      <c r="Q11" s="108">
        <v>199.3782</v>
      </c>
      <c r="R11" s="98">
        <v>1.063</v>
      </c>
      <c r="S11" s="16">
        <f t="shared" si="10"/>
        <v>4.034796002740376</v>
      </c>
      <c r="T11" s="16">
        <f t="shared" si="11"/>
        <v>1.8785572038011966</v>
      </c>
      <c r="U11" s="16">
        <f t="shared" si="11"/>
        <v>2.0706903467888336</v>
      </c>
      <c r="V11" s="21">
        <f t="shared" si="12"/>
        <v>0.907213001072038</v>
      </c>
      <c r="W11" s="16">
        <f t="shared" si="13"/>
        <v>312.7831352730496</v>
      </c>
      <c r="X11" s="16">
        <f t="shared" si="14"/>
        <v>314.3549098221604</v>
      </c>
      <c r="Y11" s="21"/>
      <c r="Z11" s="20">
        <f t="shared" si="15"/>
        <v>984.6281199999994</v>
      </c>
      <c r="AA11" s="16">
        <f t="shared" si="16"/>
        <v>989.5759999999995</v>
      </c>
      <c r="AB11" s="11"/>
      <c r="AC11" s="10"/>
      <c r="AD11">
        <v>0</v>
      </c>
      <c r="AE11" s="22">
        <f t="shared" si="17"/>
        <v>0.3628628937605405</v>
      </c>
      <c r="AF11" s="9">
        <v>0</v>
      </c>
      <c r="AG11">
        <f t="shared" si="18"/>
        <v>0</v>
      </c>
      <c r="AH11" s="10"/>
      <c r="AI11" s="26">
        <f>SUM(AJ11:AN11)</f>
        <v>31606.83547169391</v>
      </c>
      <c r="AJ11" s="26">
        <f t="shared" si="19"/>
        <v>43.484497282565506</v>
      </c>
      <c r="AK11" s="26">
        <f t="shared" si="20"/>
        <v>20781.095999999987</v>
      </c>
      <c r="AL11" s="26">
        <f>X11*AR$6</f>
        <v>6601.453106265368</v>
      </c>
      <c r="AM11" s="20">
        <f t="shared" si="21"/>
        <v>2610.8093331459886</v>
      </c>
      <c r="AN11" s="20">
        <f t="shared" si="22"/>
        <v>1569.9925349999999</v>
      </c>
      <c r="AO11" s="26">
        <f t="shared" si="23"/>
        <v>27426.033603547923</v>
      </c>
      <c r="AP11" s="26">
        <f t="shared" si="24"/>
        <v>4180.801868145989</v>
      </c>
      <c r="AQ11" s="26">
        <f t="shared" si="25"/>
        <v>1306.0016001689487</v>
      </c>
      <c r="AR11" s="25"/>
      <c r="AS11" s="25"/>
      <c r="AT11" s="102">
        <v>1476.945</v>
      </c>
      <c r="AU11" s="102">
        <v>5619.165036200005</v>
      </c>
      <c r="AV11" s="98">
        <v>1.063</v>
      </c>
      <c r="AW11" s="23"/>
      <c r="AX11" s="30"/>
    </row>
    <row r="12" spans="1:50" ht="13.5" thickBot="1">
      <c r="A12" s="56">
        <v>41000</v>
      </c>
      <c r="B12" s="111">
        <v>15.197321694765733</v>
      </c>
      <c r="C12" s="111">
        <v>16.52515136525021</v>
      </c>
      <c r="D12" s="108">
        <v>716.1989382077757</v>
      </c>
      <c r="E12" s="108">
        <v>470.37</v>
      </c>
      <c r="F12" s="41">
        <v>30.523544153720344</v>
      </c>
      <c r="G12" s="43">
        <f t="shared" si="0"/>
        <v>1203.094089573026</v>
      </c>
      <c r="H12" s="16">
        <f t="shared" si="1"/>
        <v>1677955.4945230489</v>
      </c>
      <c r="I12" s="26">
        <f t="shared" si="2"/>
        <v>25555.98428026788</v>
      </c>
      <c r="J12" s="26">
        <f t="shared" si="3"/>
        <v>3667.735457223623</v>
      </c>
      <c r="K12" s="29">
        <f>Q12*R12</f>
        <v>226.7194038</v>
      </c>
      <c r="L12" s="26">
        <f t="shared" si="5"/>
        <v>69.67705774077977</v>
      </c>
      <c r="M12" s="26">
        <f t="shared" si="6"/>
        <v>1336.4387625</v>
      </c>
      <c r="N12" s="26">
        <f t="shared" si="7"/>
        <v>2034.9002331828428</v>
      </c>
      <c r="O12" s="26">
        <f t="shared" si="8"/>
        <v>3288.5418918316323</v>
      </c>
      <c r="P12" s="60">
        <f t="shared" si="9"/>
        <v>152.47416159199054</v>
      </c>
      <c r="Q12" s="108">
        <v>213.28260000000003</v>
      </c>
      <c r="R12" s="98">
        <v>1.063</v>
      </c>
      <c r="S12" s="16">
        <f t="shared" si="10"/>
        <v>27.884423080174003</v>
      </c>
      <c r="T12" s="16">
        <f t="shared" si="11"/>
        <v>15.197321694765733</v>
      </c>
      <c r="U12" s="16">
        <f t="shared" si="11"/>
        <v>16.52515136525021</v>
      </c>
      <c r="V12" s="21">
        <f t="shared" si="12"/>
        <v>0.9196479571571917</v>
      </c>
      <c r="W12" s="16">
        <f t="shared" si="13"/>
        <v>712.6179435167368</v>
      </c>
      <c r="X12" s="16">
        <f t="shared" si="14"/>
        <v>716.1989382077757</v>
      </c>
      <c r="Y12" s="21"/>
      <c r="Z12" s="20">
        <f t="shared" si="15"/>
        <v>468.01815</v>
      </c>
      <c r="AA12" s="16">
        <f t="shared" si="16"/>
        <v>470.37</v>
      </c>
      <c r="AB12" s="11"/>
      <c r="AC12" s="10"/>
      <c r="AD12">
        <v>0</v>
      </c>
      <c r="AE12" s="22">
        <f t="shared" si="17"/>
        <v>0.30523544153720344</v>
      </c>
      <c r="AF12" s="9">
        <v>0</v>
      </c>
      <c r="AG12">
        <f t="shared" si="18"/>
        <v>0</v>
      </c>
      <c r="AH12" s="10"/>
      <c r="AI12" s="26">
        <f>SUM(AJ12:AN12)</f>
        <v>29223.7197374915</v>
      </c>
      <c r="AJ12" s="26">
        <f t="shared" si="19"/>
        <v>347.0281786702544</v>
      </c>
      <c r="AK12" s="26">
        <f t="shared" si="20"/>
        <v>9877.77</v>
      </c>
      <c r="AL12" s="26">
        <f>X12*AR$6</f>
        <v>15040.17770236329</v>
      </c>
      <c r="AM12" s="20">
        <f t="shared" si="21"/>
        <v>1049.6347328579584</v>
      </c>
      <c r="AN12" s="20">
        <f t="shared" si="22"/>
        <v>2909.1091235999997</v>
      </c>
      <c r="AO12" s="26">
        <f t="shared" si="23"/>
        <v>25264.975881033544</v>
      </c>
      <c r="AP12" s="26">
        <f t="shared" si="24"/>
        <v>3958.743856457958</v>
      </c>
      <c r="AQ12" s="26">
        <f t="shared" si="25"/>
        <v>1203.094089573026</v>
      </c>
      <c r="AR12" s="25"/>
      <c r="AS12" s="25"/>
      <c r="AT12" s="102">
        <v>2736.6972</v>
      </c>
      <c r="AU12" s="102">
        <v>2259.096716399998</v>
      </c>
      <c r="AV12" s="98">
        <v>1.063</v>
      </c>
      <c r="AW12" s="23"/>
      <c r="AX12" s="30"/>
    </row>
    <row r="13" spans="1:50" ht="13.5" thickBot="1">
      <c r="A13" s="14" t="s">
        <v>79</v>
      </c>
      <c r="B13" s="15">
        <f>SUM(B9:B12)</f>
        <v>17.14274297466399</v>
      </c>
      <c r="C13" s="15">
        <f>SUM(C9:C12)</f>
        <v>18.670135129924667</v>
      </c>
      <c r="D13" s="15">
        <f>SUM(D9:D12)</f>
        <v>1337.4938615349229</v>
      </c>
      <c r="E13" s="15">
        <f>SUM(E9:E12)</f>
        <v>3337.2980000000007</v>
      </c>
      <c r="F13" s="57">
        <v>33.57666148141441</v>
      </c>
      <c r="G13" s="15">
        <f>SUM(G9:G12)</f>
        <v>4693.461996664848</v>
      </c>
      <c r="H13" s="55">
        <f aca="true" t="shared" si="28" ref="H13:Q13">SUM(H9:H12)</f>
        <v>6545972.101345675</v>
      </c>
      <c r="I13" s="55">
        <f t="shared" si="28"/>
        <v>99256.2143633375</v>
      </c>
      <c r="J13" s="55">
        <f t="shared" si="28"/>
        <v>13983.594519226903</v>
      </c>
      <c r="K13" s="55">
        <f t="shared" si="28"/>
        <v>622.1243642</v>
      </c>
      <c r="L13" s="55">
        <f t="shared" si="28"/>
        <v>79.2177784408002</v>
      </c>
      <c r="M13" s="55">
        <f t="shared" si="28"/>
        <v>9482.0979425</v>
      </c>
      <c r="N13" s="55">
        <f>ROUNDUP(SUM(N9:N12),0)</f>
        <v>3801</v>
      </c>
      <c r="O13" s="15">
        <f t="shared" si="28"/>
        <v>12838.54177430526</v>
      </c>
      <c r="P13" s="61">
        <f t="shared" si="28"/>
        <v>522.9283807216416</v>
      </c>
      <c r="Q13" s="61">
        <f t="shared" si="28"/>
        <v>585.2534</v>
      </c>
      <c r="R13" s="61"/>
      <c r="S13" s="61">
        <f>SUM(S9:S12)</f>
        <v>32.07523526047423</v>
      </c>
      <c r="T13" s="61">
        <f>SUM(T9:T12)</f>
        <v>17.14274297466399</v>
      </c>
      <c r="U13" s="61">
        <f>SUM(U9:U12)</f>
        <v>18.670135129924667</v>
      </c>
      <c r="V13" s="61"/>
      <c r="W13" s="61">
        <f>SUM(W9:W12)</f>
        <v>1330.8063922272481</v>
      </c>
      <c r="X13" s="61">
        <f>SUM(X9:X12)</f>
        <v>1337.4938615349229</v>
      </c>
      <c r="Y13" s="61"/>
      <c r="Z13" s="61">
        <f>SUM(Z9:Z12)</f>
        <v>3320.61151</v>
      </c>
      <c r="AA13" s="61">
        <f>SUM(AA9:AA12)</f>
        <v>3337.2980000000007</v>
      </c>
      <c r="AB13" s="61"/>
      <c r="AC13" s="61"/>
      <c r="AD13" s="61"/>
      <c r="AE13" s="61"/>
      <c r="AF13" s="61"/>
      <c r="AG13" s="61"/>
      <c r="AH13" s="61"/>
      <c r="AI13" s="55">
        <f aca="true" t="shared" si="29" ref="AI13:AQ13">SUM(AI9:AI12)</f>
        <v>113239.80888256438</v>
      </c>
      <c r="AJ13" s="55">
        <f t="shared" si="29"/>
        <v>392.072837728418</v>
      </c>
      <c r="AK13" s="55">
        <f t="shared" si="29"/>
        <v>70083.25800000002</v>
      </c>
      <c r="AL13" s="55">
        <f t="shared" si="29"/>
        <v>28087.37109223338</v>
      </c>
      <c r="AM13" s="55">
        <f>ROUNDDOWN(SUM(AM9:AM12),0)</f>
        <v>8429</v>
      </c>
      <c r="AN13" s="55">
        <f t="shared" si="29"/>
        <v>6247.5960497999995</v>
      </c>
      <c r="AO13" s="40">
        <f t="shared" si="29"/>
        <v>98562.70192996183</v>
      </c>
      <c r="AP13" s="40">
        <f t="shared" si="29"/>
        <v>14677.106952602582</v>
      </c>
      <c r="AQ13" s="15">
        <f t="shared" si="29"/>
        <v>4693.461996664848</v>
      </c>
      <c r="AR13" s="15"/>
      <c r="AS13" s="15"/>
      <c r="AT13" s="103">
        <f>SUM(AT9:AT12)</f>
        <v>5877.3246</v>
      </c>
      <c r="AU13" s="103">
        <f>SUM(AU9:AU12)</f>
        <v>18142.578370599997</v>
      </c>
      <c r="AV13" s="61"/>
      <c r="AW13" s="61"/>
      <c r="AX13" s="61"/>
    </row>
    <row r="14" spans="1:50" ht="39" thickBot="1">
      <c r="A14" s="92" t="s">
        <v>141</v>
      </c>
      <c r="B14" s="15">
        <f>B8+B13</f>
        <v>49.677169376268246</v>
      </c>
      <c r="C14" s="15">
        <f>C8+C13</f>
        <v>51.813318635135225</v>
      </c>
      <c r="D14" s="15">
        <f>D8+D13</f>
        <v>1337.4938615349229</v>
      </c>
      <c r="E14" s="15">
        <f>E8+E13</f>
        <v>5547.271999999999</v>
      </c>
      <c r="F14" s="57">
        <v>33.28152872321235</v>
      </c>
      <c r="G14" s="44">
        <f>G8+G13</f>
        <v>6936.579180170057</v>
      </c>
      <c r="H14" s="55">
        <f aca="true" t="shared" si="30" ref="H14:Q14">H8+H13</f>
        <v>9674447.950027976</v>
      </c>
      <c r="I14" s="55">
        <f>I8+I13</f>
        <v>146008.44151294394</v>
      </c>
      <c r="J14" s="55">
        <f>ROUNDUP(J8+J13,0)</f>
        <v>20365</v>
      </c>
      <c r="K14" s="55">
        <f t="shared" si="30"/>
        <v>622.1243642</v>
      </c>
      <c r="L14" s="55">
        <f>L8+L13</f>
        <v>181.47135022094426</v>
      </c>
      <c r="M14" s="55">
        <f t="shared" si="30"/>
        <v>15761.186569999998</v>
      </c>
      <c r="N14" s="55">
        <f t="shared" si="30"/>
        <v>3801</v>
      </c>
      <c r="O14" s="15">
        <f t="shared" si="30"/>
        <v>18975.052804409668</v>
      </c>
      <c r="P14" s="61">
        <f t="shared" si="30"/>
        <v>767.759549897374</v>
      </c>
      <c r="Q14" s="61">
        <f t="shared" si="30"/>
        <v>585.2534</v>
      </c>
      <c r="R14" s="61"/>
      <c r="S14" s="61">
        <f>S8+S13</f>
        <v>44.85913443620659</v>
      </c>
      <c r="T14" s="61">
        <f>T8+T13</f>
        <v>49.677169376268246</v>
      </c>
      <c r="U14" s="61">
        <f>U8+U13</f>
        <v>51.813318635135225</v>
      </c>
      <c r="V14" s="61"/>
      <c r="W14" s="61">
        <f>W8+W13</f>
        <v>1330.8063922272481</v>
      </c>
      <c r="X14" s="61">
        <f>X8+X13</f>
        <v>1337.4938615349229</v>
      </c>
      <c r="Y14" s="61"/>
      <c r="Z14" s="61">
        <f>Z8+Z13</f>
        <v>5519.535639999998</v>
      </c>
      <c r="AA14" s="61">
        <f>AA8+AA13</f>
        <v>5547.271999999999</v>
      </c>
      <c r="AB14" s="61"/>
      <c r="AC14" s="61"/>
      <c r="AD14" s="61"/>
      <c r="AE14" s="61"/>
      <c r="AF14" s="61"/>
      <c r="AG14" s="61"/>
      <c r="AH14" s="61"/>
      <c r="AI14" s="55">
        <f aca="true" t="shared" si="31" ref="AI14:AQ14">AI8+AI13</f>
        <v>166372.80888256436</v>
      </c>
      <c r="AJ14" s="55">
        <f t="shared" si="31"/>
        <v>1088.07969133784</v>
      </c>
      <c r="AK14" s="55">
        <f t="shared" si="31"/>
        <v>116492.71199999998</v>
      </c>
      <c r="AL14" s="55">
        <f t="shared" si="31"/>
        <v>28087.37109223338</v>
      </c>
      <c r="AM14" s="55">
        <f t="shared" si="31"/>
        <v>14457.108495277203</v>
      </c>
      <c r="AN14" s="55">
        <f t="shared" si="31"/>
        <v>6247.5960497999995</v>
      </c>
      <c r="AO14" s="40">
        <f t="shared" si="31"/>
        <v>145668.16278357123</v>
      </c>
      <c r="AP14" s="40">
        <f t="shared" si="31"/>
        <v>20705.215447879786</v>
      </c>
      <c r="AQ14" s="15">
        <f t="shared" si="31"/>
        <v>6936.579180170057</v>
      </c>
      <c r="AR14" s="15"/>
      <c r="AS14" s="15"/>
      <c r="AT14" s="103">
        <f>AT8+AT13</f>
        <v>5877.3246</v>
      </c>
      <c r="AU14" s="103">
        <f>AU8+AU13</f>
        <v>31116.69182309998</v>
      </c>
      <c r="AV14" s="61"/>
      <c r="AW14" s="61"/>
      <c r="AX14" s="61"/>
    </row>
    <row r="15" spans="6:47" ht="12.75">
      <c r="F15" s="4"/>
      <c r="I15" s="4"/>
      <c r="J15" s="4"/>
      <c r="L15" s="4"/>
      <c r="M15" s="4"/>
      <c r="N15" s="4"/>
      <c r="O15" s="4"/>
      <c r="P15" s="62"/>
      <c r="Q15" s="9"/>
      <c r="R15" s="12"/>
      <c r="S15" s="65"/>
      <c r="T15" s="9"/>
      <c r="V15" s="13"/>
      <c r="W15" s="9"/>
      <c r="X15" s="9"/>
      <c r="Y15" s="13"/>
      <c r="Z15" s="4"/>
      <c r="AA15" s="4"/>
      <c r="AB15" s="11"/>
      <c r="AC15" s="10"/>
      <c r="AE15" s="8"/>
      <c r="AF15" s="9"/>
      <c r="AH15" s="10"/>
      <c r="AI15" s="4"/>
      <c r="AJ15" s="4"/>
      <c r="AK15" s="4"/>
      <c r="AL15" s="4"/>
      <c r="AM15" s="4"/>
      <c r="AN15" s="4"/>
      <c r="AO15" s="4"/>
      <c r="AP15" s="4"/>
      <c r="AQ15" s="4"/>
      <c r="AU15" s="4"/>
    </row>
    <row r="16" spans="1:47" ht="12.75">
      <c r="A16" s="28" t="s">
        <v>62</v>
      </c>
      <c r="B16" s="2"/>
      <c r="C16" s="2"/>
      <c r="D16" s="5"/>
      <c r="E16" s="5"/>
      <c r="G16" s="5"/>
      <c r="K16" s="100"/>
      <c r="L16" s="18"/>
      <c r="M16" s="18"/>
      <c r="N16" s="18"/>
      <c r="O16" s="18"/>
      <c r="P16" s="63"/>
      <c r="Q16" s="18"/>
      <c r="T16" s="9"/>
      <c r="V16" s="18"/>
      <c r="W16" s="5"/>
      <c r="X16" s="5"/>
      <c r="Y16" s="13"/>
      <c r="Z16" s="4"/>
      <c r="AA16" s="4"/>
      <c r="AB16" s="11"/>
      <c r="AC16" s="10"/>
      <c r="AE16" s="8"/>
      <c r="AF16" s="9"/>
      <c r="AH16" s="10"/>
      <c r="AI16" s="4"/>
      <c r="AJ16" s="4"/>
      <c r="AK16" s="4"/>
      <c r="AL16" s="4"/>
      <c r="AM16" s="4"/>
      <c r="AN16" s="4"/>
      <c r="AP16" s="4"/>
      <c r="AQ16" s="4"/>
      <c r="AU16" s="99"/>
    </row>
    <row r="17" spans="1:47" ht="12.75">
      <c r="A17" s="27" t="s">
        <v>63</v>
      </c>
      <c r="B17" t="s">
        <v>65</v>
      </c>
      <c r="N17" s="18"/>
      <c r="O17" s="18"/>
      <c r="P17" s="63"/>
      <c r="Q17" s="18"/>
      <c r="T17" s="9"/>
      <c r="V17" s="50"/>
      <c r="W17" s="18"/>
      <c r="X17" s="18"/>
      <c r="Y17" s="13"/>
      <c r="Z17" s="4"/>
      <c r="AA17" s="4"/>
      <c r="AB17" s="11"/>
      <c r="AC17" s="10"/>
      <c r="AE17" s="8"/>
      <c r="AF17" s="9"/>
      <c r="AH17" s="10"/>
      <c r="AI17" s="4"/>
      <c r="AJ17" s="4"/>
      <c r="AK17" s="4"/>
      <c r="AL17" s="4"/>
      <c r="AM17" s="4"/>
      <c r="AN17" s="4"/>
      <c r="AR17" s="101"/>
      <c r="AS17" s="18"/>
      <c r="AT17" s="18"/>
      <c r="AU17" s="4"/>
    </row>
    <row r="18" spans="1:47" ht="12.75">
      <c r="A18" s="17" t="s">
        <v>64</v>
      </c>
      <c r="B18" t="s">
        <v>66</v>
      </c>
      <c r="I18" s="105"/>
      <c r="J18" s="105"/>
      <c r="K18" s="33"/>
      <c r="L18" s="33"/>
      <c r="M18" s="33"/>
      <c r="N18" s="37"/>
      <c r="O18" s="18"/>
      <c r="P18" s="63"/>
      <c r="Q18" s="18"/>
      <c r="T18" s="9"/>
      <c r="V18" s="51"/>
      <c r="W18" s="39"/>
      <c r="X18" s="18"/>
      <c r="Y18" s="47"/>
      <c r="Z18" s="4"/>
      <c r="AA18" s="4"/>
      <c r="AB18" s="11"/>
      <c r="AC18" s="10"/>
      <c r="AE18" s="8"/>
      <c r="AF18" s="9"/>
      <c r="AH18" s="10"/>
      <c r="AI18" s="4"/>
      <c r="AJ18" s="4"/>
      <c r="AK18" s="4"/>
      <c r="AL18" s="4"/>
      <c r="AM18" s="4"/>
      <c r="AN18" s="4"/>
      <c r="AO18" s="105"/>
      <c r="AP18" s="105"/>
      <c r="AQ18" s="33"/>
      <c r="AR18" s="48"/>
      <c r="AS18" s="35"/>
      <c r="AT18" s="37"/>
      <c r="AU18" s="33"/>
    </row>
    <row r="19" spans="1:47" ht="12.75">
      <c r="A19" t="s">
        <v>67</v>
      </c>
      <c r="B19" t="s">
        <v>68</v>
      </c>
      <c r="I19" s="105"/>
      <c r="J19" s="105"/>
      <c r="K19" s="33"/>
      <c r="L19" s="33"/>
      <c r="M19" s="33"/>
      <c r="N19" s="37"/>
      <c r="O19" s="36"/>
      <c r="P19" s="64"/>
      <c r="Q19" s="36"/>
      <c r="U19"/>
      <c r="V19"/>
      <c r="W19" s="39"/>
      <c r="X19" s="18"/>
      <c r="Y19" s="47"/>
      <c r="Z19" s="4"/>
      <c r="AA19" s="4"/>
      <c r="AB19" s="11"/>
      <c r="AC19" s="10"/>
      <c r="AE19" s="8"/>
      <c r="AF19" s="9"/>
      <c r="AH19" s="10"/>
      <c r="AI19" s="4"/>
      <c r="AJ19" s="4"/>
      <c r="AK19" s="4"/>
      <c r="AL19" s="4"/>
      <c r="AM19" s="4"/>
      <c r="AN19" s="4"/>
      <c r="AO19" s="105"/>
      <c r="AP19" s="105"/>
      <c r="AQ19" s="33"/>
      <c r="AR19" s="97"/>
      <c r="AS19" s="33"/>
      <c r="AT19" s="37"/>
      <c r="AU19" s="33"/>
    </row>
    <row r="20" spans="1:47" ht="12.75">
      <c r="A20" s="34" t="s">
        <v>78</v>
      </c>
      <c r="B20" t="s">
        <v>77</v>
      </c>
      <c r="C20" s="18"/>
      <c r="D20" s="18"/>
      <c r="E20" s="18"/>
      <c r="F20" s="18"/>
      <c r="G20" s="18"/>
      <c r="I20" s="105"/>
      <c r="J20" s="105"/>
      <c r="K20" s="33"/>
      <c r="L20" s="33"/>
      <c r="M20" s="33"/>
      <c r="N20" s="46"/>
      <c r="O20" s="4"/>
      <c r="P20" s="62"/>
      <c r="Q20" s="9"/>
      <c r="R20" s="12"/>
      <c r="S20" s="12"/>
      <c r="T20" s="9"/>
      <c r="V20" s="51"/>
      <c r="W20" s="39"/>
      <c r="X20" s="18"/>
      <c r="Y20" s="47"/>
      <c r="Z20" s="4"/>
      <c r="AA20" s="4"/>
      <c r="AB20" s="11"/>
      <c r="AC20" s="10"/>
      <c r="AE20" s="8"/>
      <c r="AF20" s="9"/>
      <c r="AH20" s="10"/>
      <c r="AI20" s="4"/>
      <c r="AJ20" s="4"/>
      <c r="AK20" s="4"/>
      <c r="AL20" s="4"/>
      <c r="AM20" s="4"/>
      <c r="AN20" s="4"/>
      <c r="AO20" s="105"/>
      <c r="AP20" s="105"/>
      <c r="AQ20" s="33"/>
      <c r="AR20" s="48"/>
      <c r="AS20" s="33"/>
      <c r="AT20" s="46"/>
      <c r="AU20" s="4"/>
    </row>
    <row r="21" spans="3:47" s="9" customFormat="1" ht="12.75">
      <c r="C21" s="18"/>
      <c r="D21" s="18"/>
      <c r="E21" s="18"/>
      <c r="F21" s="37"/>
      <c r="G21" s="18"/>
      <c r="I21" s="110"/>
      <c r="J21" s="110"/>
      <c r="K21" s="16"/>
      <c r="L21" s="16"/>
      <c r="M21" s="16"/>
      <c r="N21" s="106"/>
      <c r="O21" s="20"/>
      <c r="P21" s="93"/>
      <c r="R21" s="12"/>
      <c r="S21" s="12"/>
      <c r="V21" s="94"/>
      <c r="W21" s="39"/>
      <c r="X21" s="18"/>
      <c r="Y21" s="95"/>
      <c r="Z21" s="20"/>
      <c r="AA21" s="20"/>
      <c r="AB21" s="11"/>
      <c r="AC21" s="10"/>
      <c r="AE21" s="96"/>
      <c r="AH21" s="10"/>
      <c r="AI21" s="20"/>
      <c r="AJ21" s="20"/>
      <c r="AK21" s="20"/>
      <c r="AL21" s="20"/>
      <c r="AM21" s="20"/>
      <c r="AN21" s="20"/>
      <c r="AO21" s="105"/>
      <c r="AP21" s="105"/>
      <c r="AQ21" s="33"/>
      <c r="AR21" s="48"/>
      <c r="AS21" s="33"/>
      <c r="AT21" s="106"/>
      <c r="AU21" s="20"/>
    </row>
    <row r="22" spans="1:46" ht="12.75">
      <c r="A22" s="31" t="s">
        <v>76</v>
      </c>
      <c r="B22" s="2"/>
      <c r="C22" s="2"/>
      <c r="D22" s="5"/>
      <c r="E22" s="5"/>
      <c r="F22" s="37"/>
      <c r="G22" s="5"/>
      <c r="K22" s="33"/>
      <c r="L22" s="33"/>
      <c r="M22" s="33"/>
      <c r="N22" s="46"/>
      <c r="U22"/>
      <c r="V22" s="51"/>
      <c r="W22" s="39"/>
      <c r="X22" s="18"/>
      <c r="Y22" s="47"/>
      <c r="AO22" s="105"/>
      <c r="AP22" s="105"/>
      <c r="AQ22" s="33"/>
      <c r="AR22" s="48"/>
      <c r="AS22" s="33"/>
      <c r="AT22" s="46"/>
    </row>
    <row r="23" spans="1:47" ht="12.75">
      <c r="A23" s="32" t="s">
        <v>144</v>
      </c>
      <c r="B23" s="33"/>
      <c r="C23" s="18"/>
      <c r="D23" s="18"/>
      <c r="E23" s="18"/>
      <c r="F23" s="38"/>
      <c r="G23" s="18"/>
      <c r="N23" s="4"/>
      <c r="O23" s="4"/>
      <c r="P23" s="62"/>
      <c r="Q23" s="9"/>
      <c r="R23" s="12"/>
      <c r="S23" s="12"/>
      <c r="T23" s="9"/>
      <c r="V23" s="51"/>
      <c r="W23" s="45"/>
      <c r="X23" s="5"/>
      <c r="Y23" s="47"/>
      <c r="Z23" s="4"/>
      <c r="AA23" s="4"/>
      <c r="AB23" s="11"/>
      <c r="AC23" s="10"/>
      <c r="AE23" s="8"/>
      <c r="AF23" s="9"/>
      <c r="AH23" s="10"/>
      <c r="AI23" s="4"/>
      <c r="AJ23" s="4"/>
      <c r="AK23" s="4"/>
      <c r="AL23" s="4"/>
      <c r="AM23" s="4"/>
      <c r="AN23" s="4"/>
      <c r="AO23" s="105"/>
      <c r="AP23" s="105"/>
      <c r="AQ23" s="33"/>
      <c r="AR23" s="35"/>
      <c r="AS23" s="33"/>
      <c r="AT23" s="46"/>
      <c r="AU23" s="4"/>
    </row>
    <row r="24" spans="1:47" ht="12.75">
      <c r="A24" s="32" t="s">
        <v>143</v>
      </c>
      <c r="B24" s="33"/>
      <c r="C24" s="18"/>
      <c r="D24" s="18"/>
      <c r="E24" s="18"/>
      <c r="F24" s="37"/>
      <c r="G24" s="18"/>
      <c r="N24" s="4"/>
      <c r="O24" s="4"/>
      <c r="P24" s="62"/>
      <c r="Q24" s="9"/>
      <c r="R24" s="12"/>
      <c r="S24" s="12"/>
      <c r="T24" s="9"/>
      <c r="V24" s="51"/>
      <c r="W24" s="39"/>
      <c r="X24" s="37"/>
      <c r="Y24" s="47"/>
      <c r="Z24" s="4"/>
      <c r="AA24" s="4"/>
      <c r="AB24" s="11"/>
      <c r="AC24" s="10"/>
      <c r="AE24" s="8"/>
      <c r="AF24" s="9"/>
      <c r="AH24" s="10"/>
      <c r="AI24" s="4"/>
      <c r="AJ24" s="4"/>
      <c r="AK24" s="4"/>
      <c r="AL24" s="4"/>
      <c r="AM24" s="4"/>
      <c r="AN24" s="4"/>
      <c r="AO24" s="105"/>
      <c r="AP24" s="107"/>
      <c r="AQ24" s="33"/>
      <c r="AR24" s="35"/>
      <c r="AS24" s="33"/>
      <c r="AT24" s="46"/>
      <c r="AU24" s="4"/>
    </row>
    <row r="25" spans="1:47" ht="12.75">
      <c r="A25" s="32" t="s">
        <v>150</v>
      </c>
      <c r="B25" s="33"/>
      <c r="C25" s="18"/>
      <c r="D25" s="18"/>
      <c r="E25" s="18"/>
      <c r="F25" s="37"/>
      <c r="G25" s="18"/>
      <c r="N25" s="4"/>
      <c r="O25" s="4"/>
      <c r="P25" s="62"/>
      <c r="Q25" s="9"/>
      <c r="R25" s="12"/>
      <c r="S25" s="12"/>
      <c r="T25" s="9"/>
      <c r="V25" s="51"/>
      <c r="W25" s="39"/>
      <c r="X25" s="52"/>
      <c r="Y25" s="47"/>
      <c r="Z25" s="4"/>
      <c r="AA25" s="4"/>
      <c r="AB25" s="11"/>
      <c r="AC25" s="10"/>
      <c r="AE25" s="8"/>
      <c r="AF25" s="9"/>
      <c r="AH25" s="10"/>
      <c r="AI25" s="4"/>
      <c r="AJ25" s="4"/>
      <c r="AK25" s="4"/>
      <c r="AL25" s="4"/>
      <c r="AM25" s="4"/>
      <c r="AN25" s="4"/>
      <c r="AP25" s="18"/>
      <c r="AQ25" s="33"/>
      <c r="AR25" s="35"/>
      <c r="AS25" s="33"/>
      <c r="AT25" s="46"/>
      <c r="AU25" s="4"/>
    </row>
    <row r="26" spans="1:47" ht="12.75">
      <c r="A26"/>
      <c r="B26" s="33"/>
      <c r="C26" s="18"/>
      <c r="D26" s="18"/>
      <c r="E26" s="18"/>
      <c r="F26" s="37"/>
      <c r="G26" s="18"/>
      <c r="H26" s="46"/>
      <c r="I26" s="46"/>
      <c r="J26" s="36"/>
      <c r="K26" s="18"/>
      <c r="L26" s="4"/>
      <c r="M26" s="4"/>
      <c r="N26" s="4"/>
      <c r="O26" s="4"/>
      <c r="P26" s="62"/>
      <c r="Q26" s="9"/>
      <c r="R26" s="12"/>
      <c r="S26" s="12"/>
      <c r="T26" s="9"/>
      <c r="V26" s="51"/>
      <c r="W26" s="39"/>
      <c r="X26" s="52"/>
      <c r="Y26" s="47"/>
      <c r="Z26" s="4"/>
      <c r="AA26" s="4"/>
      <c r="AB26" s="11"/>
      <c r="AC26" s="10"/>
      <c r="AE26" s="8"/>
      <c r="AF26" s="9"/>
      <c r="AH26" s="10"/>
      <c r="AI26" s="4"/>
      <c r="AJ26" s="4"/>
      <c r="AK26" s="4"/>
      <c r="AL26" s="4"/>
      <c r="AM26" s="4"/>
      <c r="AN26" s="4"/>
      <c r="AO26" s="4"/>
      <c r="AS26" s="48"/>
      <c r="AT26" s="48"/>
      <c r="AU26" s="4"/>
    </row>
    <row r="27" spans="1:47" ht="13.5">
      <c r="A27"/>
      <c r="B27" s="33"/>
      <c r="C27" s="18"/>
      <c r="D27" s="18"/>
      <c r="E27" s="18"/>
      <c r="F27" s="37"/>
      <c r="G27" s="18"/>
      <c r="H27" s="46"/>
      <c r="I27" s="46"/>
      <c r="J27" s="36"/>
      <c r="K27" s="18"/>
      <c r="L27" s="4"/>
      <c r="M27" s="4"/>
      <c r="N27" s="4"/>
      <c r="O27" s="4"/>
      <c r="P27" s="62"/>
      <c r="Q27" s="9"/>
      <c r="R27" s="12"/>
      <c r="S27" s="12"/>
      <c r="T27" s="9"/>
      <c r="V27" s="53"/>
      <c r="W27" s="39"/>
      <c r="X27" s="39"/>
      <c r="Y27" s="47"/>
      <c r="Z27" s="4"/>
      <c r="AA27" s="4"/>
      <c r="AB27" s="11"/>
      <c r="AC27" s="10"/>
      <c r="AE27" s="8"/>
      <c r="AF27" s="9"/>
      <c r="AH27" s="10"/>
      <c r="AI27" s="4"/>
      <c r="AJ27" s="4"/>
      <c r="AK27" s="4"/>
      <c r="AL27" s="4"/>
      <c r="AM27" s="4"/>
      <c r="AN27" s="4"/>
      <c r="AO27" s="4"/>
      <c r="AS27" s="49"/>
      <c r="AT27" s="49"/>
      <c r="AU27" s="4"/>
    </row>
    <row r="28" spans="1:47" ht="12.75">
      <c r="A28"/>
      <c r="B28" s="33"/>
      <c r="C28" s="18"/>
      <c r="D28" s="18"/>
      <c r="E28" s="18"/>
      <c r="F28" s="37"/>
      <c r="G28" s="18"/>
      <c r="H28" s="35"/>
      <c r="I28" s="37"/>
      <c r="J28" s="4"/>
      <c r="L28" s="4"/>
      <c r="M28" s="4"/>
      <c r="N28" s="4"/>
      <c r="O28" s="4"/>
      <c r="P28" s="62"/>
      <c r="Q28" s="9"/>
      <c r="R28" s="12"/>
      <c r="S28" s="12"/>
      <c r="T28" s="9"/>
      <c r="V28" s="51"/>
      <c r="W28" s="47"/>
      <c r="X28" s="52"/>
      <c r="Y28" s="47"/>
      <c r="Z28" s="4"/>
      <c r="AA28" s="4"/>
      <c r="AB28" s="11"/>
      <c r="AC28" s="10"/>
      <c r="AE28" s="8"/>
      <c r="AF28" s="9"/>
      <c r="AH28" s="10"/>
      <c r="AI28" s="4"/>
      <c r="AJ28" s="4"/>
      <c r="AK28" s="4"/>
      <c r="AL28" s="4"/>
      <c r="AM28" s="4"/>
      <c r="AN28" s="4"/>
      <c r="AO28" s="4"/>
      <c r="AP28" s="4"/>
      <c r="AQ28" s="4"/>
      <c r="AS28" s="48"/>
      <c r="AT28" s="48"/>
      <c r="AU28" s="4"/>
    </row>
    <row r="29" spans="1:47" ht="12.75">
      <c r="A29"/>
      <c r="B29" s="33"/>
      <c r="C29" s="18"/>
      <c r="D29" s="18"/>
      <c r="E29" s="18"/>
      <c r="F29" s="37"/>
      <c r="G29" s="18"/>
      <c r="H29" s="18"/>
      <c r="I29" s="37"/>
      <c r="L29" s="4"/>
      <c r="M29" s="4"/>
      <c r="N29" s="4"/>
      <c r="O29" s="4"/>
      <c r="P29" s="62"/>
      <c r="Q29" s="9"/>
      <c r="R29" s="12"/>
      <c r="S29" s="12"/>
      <c r="T29" s="9"/>
      <c r="V29" s="51"/>
      <c r="W29" s="47"/>
      <c r="X29" s="39"/>
      <c r="Y29" s="47"/>
      <c r="Z29" s="4"/>
      <c r="AA29" s="4"/>
      <c r="AB29" s="11"/>
      <c r="AC29" s="10"/>
      <c r="AE29" s="8"/>
      <c r="AF29" s="9"/>
      <c r="AH29" s="10"/>
      <c r="AI29" s="4"/>
      <c r="AJ29" s="4"/>
      <c r="AK29" s="4"/>
      <c r="AL29" s="4"/>
      <c r="AM29" s="4"/>
      <c r="AN29" s="4"/>
      <c r="AO29" s="4"/>
      <c r="AP29" s="4"/>
      <c r="AQ29" s="4"/>
      <c r="AS29" s="48"/>
      <c r="AT29" s="48"/>
      <c r="AU29" s="4"/>
    </row>
    <row r="30" spans="1:47" ht="12.75">
      <c r="A30"/>
      <c r="B30" s="33"/>
      <c r="C30" s="18"/>
      <c r="D30" s="18"/>
      <c r="E30" s="18"/>
      <c r="F30" s="37"/>
      <c r="G30" s="18"/>
      <c r="L30" s="4"/>
      <c r="M30" s="4"/>
      <c r="N30" s="4"/>
      <c r="O30" s="4"/>
      <c r="P30" s="62"/>
      <c r="Q30" s="9"/>
      <c r="R30" s="12"/>
      <c r="S30" s="12"/>
      <c r="T30" s="9"/>
      <c r="V30" s="54"/>
      <c r="W30" s="18"/>
      <c r="X30" s="18"/>
      <c r="Y30" s="47"/>
      <c r="Z30" s="4"/>
      <c r="AA30" s="4"/>
      <c r="AB30" s="11"/>
      <c r="AC30" s="10"/>
      <c r="AE30" s="8"/>
      <c r="AF30" s="9"/>
      <c r="AH30" s="10"/>
      <c r="AI30" s="4"/>
      <c r="AJ30" s="4"/>
      <c r="AK30" s="4"/>
      <c r="AL30" s="4"/>
      <c r="AM30" s="4"/>
      <c r="AN30" s="4"/>
      <c r="AO30" s="4"/>
      <c r="AP30" s="4"/>
      <c r="AQ30" s="4"/>
      <c r="AU30" s="4"/>
    </row>
    <row r="31" spans="2:47" ht="12.75">
      <c r="B31" s="33"/>
      <c r="C31" s="18"/>
      <c r="D31" s="18"/>
      <c r="E31" s="18"/>
      <c r="F31" s="37"/>
      <c r="G31" s="18"/>
      <c r="M31" s="4"/>
      <c r="N31" s="4"/>
      <c r="O31" s="4"/>
      <c r="P31" s="62"/>
      <c r="Q31" s="9"/>
      <c r="R31" s="12"/>
      <c r="S31" s="12"/>
      <c r="T31" s="9"/>
      <c r="V31" s="13"/>
      <c r="W31" s="9"/>
      <c r="X31" s="9"/>
      <c r="Y31" s="13"/>
      <c r="Z31" s="4"/>
      <c r="AA31" s="4"/>
      <c r="AB31" s="11"/>
      <c r="AC31" s="10"/>
      <c r="AE31" s="8"/>
      <c r="AF31" s="9"/>
      <c r="AH31" s="10"/>
      <c r="AI31" s="4"/>
      <c r="AJ31" s="4"/>
      <c r="AK31" s="4"/>
      <c r="AL31" s="4"/>
      <c r="AM31" s="4"/>
      <c r="AN31" s="4"/>
      <c r="AO31" s="4"/>
      <c r="AP31" s="4"/>
      <c r="AQ31" s="4"/>
      <c r="AU31" s="4"/>
    </row>
    <row r="32" spans="2:47" ht="12.75">
      <c r="B32" s="33"/>
      <c r="C32" s="35"/>
      <c r="D32" s="35"/>
      <c r="E32" s="35"/>
      <c r="F32" s="39"/>
      <c r="G32" s="35"/>
      <c r="M32" s="4"/>
      <c r="N32" s="4"/>
      <c r="O32" s="4"/>
      <c r="P32" s="62"/>
      <c r="Q32" s="9"/>
      <c r="R32" s="12"/>
      <c r="S32" s="12"/>
      <c r="T32" s="9"/>
      <c r="V32" s="13"/>
      <c r="W32" s="9"/>
      <c r="X32" s="9"/>
      <c r="Y32" s="13"/>
      <c r="Z32" s="4"/>
      <c r="AA32" s="4"/>
      <c r="AB32" s="11"/>
      <c r="AC32" s="10"/>
      <c r="AE32" s="8"/>
      <c r="AF32" s="9"/>
      <c r="AH32" s="10"/>
      <c r="AI32" s="4"/>
      <c r="AJ32" s="4"/>
      <c r="AK32" s="4"/>
      <c r="AL32" s="4"/>
      <c r="AM32" s="4"/>
      <c r="AN32" s="4"/>
      <c r="AO32" s="4"/>
      <c r="AP32" s="4"/>
      <c r="AQ32" s="4"/>
      <c r="AU32" s="4"/>
    </row>
    <row r="33" spans="3:7" ht="12.75">
      <c r="C33" s="18"/>
      <c r="D33" s="18"/>
      <c r="E33" s="18"/>
      <c r="F33" s="18"/>
      <c r="G33" s="18"/>
    </row>
  </sheetData>
  <printOptions horizontalCentered="1"/>
  <pageMargins left="0.2" right="0.17" top="0.61" bottom="0.61" header="0.5118110236220472" footer="0.3"/>
  <pageSetup fitToHeight="1" fitToWidth="1" horizontalDpi="600" verticalDpi="600" orientation="landscape" paperSize="9" scale="32"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A-TEC</cp:lastModifiedBy>
  <cp:lastPrinted>2012-07-23T09:09:01Z</cp:lastPrinted>
  <dcterms:created xsi:type="dcterms:W3CDTF">2008-12-06T07:55:45Z</dcterms:created>
  <dcterms:modified xsi:type="dcterms:W3CDTF">2012-09-24T09:28:51Z</dcterms:modified>
  <cp:category/>
  <cp:version/>
  <cp:contentType/>
  <cp:contentStatus/>
</cp:coreProperties>
</file>