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570" windowHeight="11760" tabRatio="717" activeTab="0"/>
  </bookViews>
  <sheets>
    <sheet name="ER-KAZ1_ERU5_V4" sheetId="1" r:id="rId1"/>
  </sheets>
  <definedNames>
    <definedName name="OLE_LINK10" localSheetId="0">'ER-KAZ1_ERU5_V4'!$AD$5</definedName>
    <definedName name="OLE_LINK11" localSheetId="0">'ER-KAZ1_ERU5_V4'!$AD$6</definedName>
    <definedName name="OLE_LINK12" localSheetId="0">'ER-KAZ1_ERU5_V4'!$AH$6</definedName>
    <definedName name="OLE_LINK3" localSheetId="0">'ER-KAZ1_ERU5_V4'!$R$6</definedName>
    <definedName name="OLE_LINK4" localSheetId="0">'ER-KAZ1_ERU5_V4'!$Y$5</definedName>
    <definedName name="OLE_LINK5" localSheetId="0">'ER-KAZ1_ERU5_V4'!$Y$6</definedName>
    <definedName name="OLE_LINK7" localSheetId="0">'ER-KAZ1_ERU5_V4'!$AC$5</definedName>
    <definedName name="OLE_LINK8" localSheetId="0">'ER-KAZ1_ERU5_V4'!$AC$6</definedName>
    <definedName name="_xlnm.Print_Area" localSheetId="0">'ER-KAZ1_ERU5_V4'!$A$1:$AZ$28</definedName>
  </definedNames>
  <calcPr fullCalcOnLoad="1"/>
</workbook>
</file>

<file path=xl/comments1.xml><?xml version="1.0" encoding="utf-8"?>
<comments xmlns="http://schemas.openxmlformats.org/spreadsheetml/2006/main">
  <authors>
    <author>Adam Hadulla</author>
    <author>A-TEC</author>
    <author>A-TEC5</author>
  </authors>
  <commentList>
    <comment ref="T8"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1000°C
99.5% above 1000°C
This calculation can't be done with monthly sums.
See xls-file (data sources) for details</t>
        </r>
      </text>
    </comment>
    <comment ref="AB8" authorId="0">
      <text>
        <r>
          <rPr>
            <b/>
            <sz val="8"/>
            <rFont val="Tahoma"/>
            <family val="0"/>
          </rPr>
          <t>Adam Hadulla:</t>
        </r>
        <r>
          <rPr>
            <sz val="8"/>
            <rFont val="Tahoma"/>
            <family val="0"/>
          </rPr>
          <t xml:space="preserve">
ex-ante value
constant</t>
        </r>
      </text>
    </comment>
    <comment ref="AC8" authorId="0">
      <text>
        <r>
          <rPr>
            <b/>
            <sz val="8"/>
            <rFont val="Tahoma"/>
            <family val="0"/>
          </rPr>
          <t>Adam Hadulla:</t>
        </r>
        <r>
          <rPr>
            <sz val="8"/>
            <rFont val="Tahoma"/>
            <family val="0"/>
          </rPr>
          <t xml:space="preserve">
ex-ante value
constant</t>
        </r>
      </text>
    </comment>
    <comment ref="AH8" authorId="0">
      <text>
        <r>
          <rPr>
            <b/>
            <sz val="8"/>
            <rFont val="Tahoma"/>
            <family val="0"/>
          </rPr>
          <t>Adam Hadulla:</t>
        </r>
        <r>
          <rPr>
            <sz val="8"/>
            <rFont val="Tahoma"/>
            <family val="0"/>
          </rPr>
          <t xml:space="preserve">
ex-ante value
constant</t>
        </r>
      </text>
    </comment>
    <comment ref="AR8" authorId="0">
      <text>
        <r>
          <rPr>
            <b/>
            <sz val="8"/>
            <rFont val="Tahoma"/>
            <family val="0"/>
          </rPr>
          <t>Adam Hadulla:</t>
        </r>
        <r>
          <rPr>
            <sz val="8"/>
            <rFont val="Tahoma"/>
            <family val="0"/>
          </rPr>
          <t xml:space="preserve">
ex-ante value
constant</t>
        </r>
      </text>
    </comment>
    <comment ref="AY8" authorId="0">
      <text>
        <r>
          <rPr>
            <b/>
            <sz val="8"/>
            <rFont val="Tahoma"/>
            <family val="0"/>
          </rPr>
          <t>Adam Hadulla:</t>
        </r>
        <r>
          <rPr>
            <sz val="8"/>
            <rFont val="Tahoma"/>
            <family val="0"/>
          </rPr>
          <t xml:space="preserve">
25,99 t C/TJ -  value for “Other Bituminous Coal” (National Inventory Report of Ukraine)
1 TJ = 277.778 MWh
44.009/12.011 - Conversion factor from C to CO2
0,962 - carbon oxidation factor (NIR)</t>
        </r>
      </text>
    </comment>
    <comment ref="AS8" authorId="0">
      <text>
        <r>
          <rPr>
            <b/>
            <sz val="8"/>
            <rFont val="Tahoma"/>
            <family val="0"/>
          </rPr>
          <t>Adam Hadulla:</t>
        </r>
        <r>
          <rPr>
            <sz val="8"/>
            <rFont val="Tahoma"/>
            <family val="0"/>
          </rPr>
          <t xml:space="preserve">
ex-ante value
constant</t>
        </r>
      </text>
    </comment>
    <comment ref="AZ8" authorId="0">
      <text>
        <r>
          <rPr>
            <b/>
            <sz val="8"/>
            <rFont val="Tahoma"/>
            <family val="0"/>
          </rPr>
          <t>Adam Hadulla:</t>
        </r>
        <r>
          <rPr>
            <sz val="8"/>
            <rFont val="Tahoma"/>
            <family val="0"/>
          </rPr>
          <t xml:space="preserve">
ex-ante value 
constant
manufacturer date
boiler pass</t>
        </r>
      </text>
    </comment>
    <comment ref="V6"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 ref="E14" authorId="2">
      <text>
        <r>
          <rPr>
            <b/>
            <sz val="9"/>
            <rFont val="Tahoma"/>
            <family val="0"/>
          </rPr>
          <t>A-TEC5:
boiler stopped to use CH4 on 12.11.12 because of lack of gas amount</t>
        </r>
      </text>
    </comment>
  </commentList>
</comments>
</file>

<file path=xl/sharedStrings.xml><?xml version="1.0" encoding="utf-8"?>
<sst xmlns="http://schemas.openxmlformats.org/spreadsheetml/2006/main" count="205" uniqueCount="157">
  <si>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</si>
  <si>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</si>
  <si>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</si>
  <si>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</si>
  <si>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</si>
  <si>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</si>
  <si>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</si>
  <si>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</si>
  <si>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</si>
  <si>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</si>
  <si>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</si>
  <si>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</si>
  <si>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</si>
  <si>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</si>
  <si>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</si>
  <si>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</si>
  <si>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</si>
  <si>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</si>
  <si>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</si>
  <si>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</si>
  <si>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</si>
  <si>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</si>
  <si>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</si>
  <si>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</si>
  <si>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</si>
  <si>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</si>
  <si>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</si>
  <si>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</si>
  <si>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</si>
  <si>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</si>
  <si>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Electricity generation by project</t>
  </si>
  <si>
    <t>Heat generation by project</t>
  </si>
  <si>
    <t>CO2 emission factor of the grid</t>
  </si>
  <si>
    <t>P1</t>
  </si>
  <si>
    <t>P11</t>
  </si>
  <si>
    <t>P12</t>
  </si>
  <si>
    <t>P13</t>
  </si>
  <si>
    <t>P14</t>
  </si>
  <si>
    <t>P15</t>
  </si>
  <si>
    <t>P16</t>
  </si>
  <si>
    <t>Project emissions from energy use to capture and use methane</t>
  </si>
  <si>
    <t>Project emissions from uncombusted methane</t>
  </si>
  <si>
    <t>Methane destroyed by flare</t>
  </si>
  <si>
    <t>Methane sent to flare</t>
  </si>
  <si>
    <t>Methane destroyed by power generation</t>
  </si>
  <si>
    <t>Methane sent to power plant</t>
  </si>
  <si>
    <t>Efficiency of methane destruction / oxidation in power plant</t>
  </si>
  <si>
    <t>Methane destroyed by heat generation</t>
  </si>
  <si>
    <t>Methane sent to boiler</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</si>
  <si>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</si>
  <si>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</si>
  <si>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</si>
  <si>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</si>
  <si>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</si>
  <si>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t>t CO2eq</t>
  </si>
  <si>
    <t>MWh</t>
  </si>
  <si>
    <t>t CH4</t>
  </si>
  <si>
    <t>-</t>
  </si>
  <si>
    <t>t CO2 / MWh</t>
  </si>
  <si>
    <t>t CO2eq / 
t CH4</t>
  </si>
  <si>
    <t>ER</t>
  </si>
  <si>
    <t>Emission reductions</t>
  </si>
  <si>
    <t>colour codes</t>
  </si>
  <si>
    <t>green</t>
  </si>
  <si>
    <t>yellow</t>
  </si>
  <si>
    <t>input data</t>
  </si>
  <si>
    <t>data no used, project parts not installed yet</t>
  </si>
  <si>
    <t>white</t>
  </si>
  <si>
    <t>calculated data</t>
  </si>
  <si>
    <t xml:space="preserve">Project emissions </t>
  </si>
  <si>
    <t xml:space="preserve">Baseline emissions </t>
  </si>
  <si>
    <t>CMM captured in the project activity</t>
  </si>
  <si>
    <t>HEAT</t>
  </si>
  <si>
    <t>GEN</t>
  </si>
  <si>
    <t>BE</t>
  </si>
  <si>
    <t>PE</t>
  </si>
  <si>
    <t>data sources:</t>
  </si>
  <si>
    <t>Values put into MR</t>
  </si>
  <si>
    <t>blue</t>
  </si>
  <si>
    <t>total methane amount utilised (sent to)</t>
  </si>
  <si>
    <t>methane amount sent to
boiler</t>
  </si>
  <si>
    <t>m³ CH4</t>
  </si>
  <si>
    <t>methane amount destroyed by flare</t>
  </si>
  <si>
    <t>methane amount sent to flare</t>
  </si>
  <si>
    <t>methane amount sent to
power plant</t>
  </si>
  <si>
    <t xml:space="preserve">Flare combustion efficiency, determined by the flame temperature and operation hours </t>
  </si>
  <si>
    <t>Baseline emissions from release of methane into the atmosphere that is avoided by the project activity (flare)</t>
  </si>
  <si>
    <t>Baseline emissions from release of methane into the atmosphere that is avoided by the project activity (boiler)</t>
  </si>
  <si>
    <t>Baseline emissions from the production of power, heat or supply to gas grid replaced by the project activity (heat)</t>
  </si>
  <si>
    <t>Project emissions from methane destroyed and uncombusted methane (boiler)</t>
  </si>
  <si>
    <t>Project emissions from methane destroyed and uncombusted methane (flare)</t>
  </si>
  <si>
    <t>Project emissions from methane destroyed and uncombusted methane (power)</t>
  </si>
  <si>
    <t>Baseline emissions from the production of power, heat or supply to gas grid replaced by the project activity (power)</t>
  </si>
  <si>
    <t>Project emissions from methane destroyed</t>
  </si>
  <si>
    <t>P3/4</t>
  </si>
  <si>
    <t>P9</t>
  </si>
  <si>
    <t>Project emissions (flare) from uncombusted methane</t>
  </si>
  <si>
    <t>Baseline emissions from release of methane into the atmosphere that is avoided by the project activity</t>
  </si>
  <si>
    <t>Baseline emissions from the production of power, heat or supply to gas grid replaced by the project activity</t>
  </si>
  <si>
    <t>CO2 Emission factor for heat production replaced by project activity</t>
  </si>
  <si>
    <t>Heat production efficiency of the former coal fired heat generation unit, that is replaced by project aktivity</t>
  </si>
  <si>
    <r>
      <t>Carbon emission factor of CONS</t>
    </r>
    <r>
      <rPr>
        <sz val="8"/>
        <rFont val="Arial"/>
        <family val="2"/>
      </rPr>
      <t>ELEC,PJ</t>
    </r>
  </si>
  <si>
    <r>
      <t>t CO</t>
    </r>
    <r>
      <rPr>
        <sz val="8"/>
        <rFont val="Arial"/>
        <family val="2"/>
      </rPr>
      <t>2eq</t>
    </r>
  </si>
  <si>
    <r>
      <t>t CO</t>
    </r>
    <r>
      <rPr>
        <sz val="8"/>
        <color indexed="8"/>
        <rFont val="Arial"/>
        <family val="2"/>
      </rPr>
      <t>2eq</t>
    </r>
  </si>
  <si>
    <r>
      <t>t CH</t>
    </r>
    <r>
      <rPr>
        <sz val="8"/>
        <rFont val="Arial"/>
        <family val="2"/>
      </rPr>
      <t>4</t>
    </r>
  </si>
  <si>
    <r>
      <t>t CH</t>
    </r>
    <r>
      <rPr>
        <sz val="8"/>
        <rFont val="Arial"/>
        <family val="2"/>
      </rPr>
      <t>4</t>
    </r>
  </si>
  <si>
    <r>
      <t>t CO</t>
    </r>
    <r>
      <rPr>
        <sz val="8"/>
        <rFont val="Arial"/>
        <family val="2"/>
      </rPr>
      <t>2eq</t>
    </r>
    <r>
      <rPr>
        <sz val="10"/>
        <rFont val="Arial"/>
        <family val="2"/>
      </rPr>
      <t xml:space="preserve"> / 
t CH</t>
    </r>
    <r>
      <rPr>
        <sz val="8"/>
        <rFont val="Arial"/>
        <family val="2"/>
      </rPr>
      <t>4</t>
    </r>
  </si>
  <si>
    <r>
      <t>t CO</t>
    </r>
    <r>
      <rPr>
        <sz val="8"/>
        <rFont val="Arial"/>
        <family val="2"/>
      </rPr>
      <t>2eq</t>
    </r>
    <r>
      <rPr>
        <sz val="10"/>
        <rFont val="Arial"/>
        <family val="2"/>
      </rPr>
      <t xml:space="preserve"> / 
t NMHC</t>
    </r>
  </si>
  <si>
    <r>
      <t>PE</t>
    </r>
    <r>
      <rPr>
        <vertAlign val="subscript"/>
        <sz val="11"/>
        <rFont val="Times New Roman"/>
        <family val="1"/>
      </rPr>
      <t>ME</t>
    </r>
  </si>
  <si>
    <r>
      <t>PE</t>
    </r>
    <r>
      <rPr>
        <vertAlign val="subscript"/>
        <sz val="11"/>
        <rFont val="Times New Roman"/>
        <family val="1"/>
      </rPr>
      <t>MD+UM,flare</t>
    </r>
  </si>
  <si>
    <r>
      <t>PE</t>
    </r>
    <r>
      <rPr>
        <vertAlign val="subscript"/>
        <sz val="11"/>
        <rFont val="Times New Roman"/>
        <family val="1"/>
      </rPr>
      <t>MD+UM,power</t>
    </r>
  </si>
  <si>
    <r>
      <t>PE</t>
    </r>
    <r>
      <rPr>
        <vertAlign val="subscript"/>
        <sz val="11"/>
        <rFont val="Times New Roman"/>
        <family val="1"/>
      </rPr>
      <t>MD</t>
    </r>
  </si>
  <si>
    <r>
      <t>PE</t>
    </r>
    <r>
      <rPr>
        <vertAlign val="subscript"/>
        <sz val="11"/>
        <color indexed="8"/>
        <rFont val="Times New Roman"/>
        <family val="1"/>
      </rPr>
      <t>UM</t>
    </r>
  </si>
  <si>
    <r>
      <t>CONS</t>
    </r>
    <r>
      <rPr>
        <vertAlign val="subscript"/>
        <sz val="11"/>
        <rFont val="Times New Roman"/>
        <family val="1"/>
      </rPr>
      <t>ELEC,PJ</t>
    </r>
  </si>
  <si>
    <r>
      <t>CEF</t>
    </r>
    <r>
      <rPr>
        <vertAlign val="subscript"/>
        <sz val="11"/>
        <color indexed="8"/>
        <rFont val="Times New Roman"/>
        <family val="1"/>
      </rPr>
      <t>E</t>
    </r>
    <r>
      <rPr>
        <vertAlign val="subscript"/>
        <sz val="11"/>
        <rFont val="Times New Roman"/>
        <family val="1"/>
      </rPr>
      <t>LEC,PJ</t>
    </r>
  </si>
  <si>
    <r>
      <t>PE</t>
    </r>
    <r>
      <rPr>
        <vertAlign val="subscript"/>
        <sz val="11"/>
        <color indexed="8"/>
        <rFont val="Times New Roman"/>
        <family val="1"/>
      </rPr>
      <t>Flare</t>
    </r>
  </si>
  <si>
    <r>
      <t>MD</t>
    </r>
    <r>
      <rPr>
        <vertAlign val="subscript"/>
        <sz val="11"/>
        <rFont val="Times New Roman"/>
        <family val="1"/>
      </rPr>
      <t>FL</t>
    </r>
  </si>
  <si>
    <r>
      <t>MM</t>
    </r>
    <r>
      <rPr>
        <vertAlign val="subscript"/>
        <sz val="11"/>
        <rFont val="Times New Roman"/>
        <family val="1"/>
      </rPr>
      <t>FL</t>
    </r>
  </si>
  <si>
    <r>
      <t>Eff</t>
    </r>
    <r>
      <rPr>
        <vertAlign val="subscript"/>
        <sz val="11"/>
        <rFont val="Times New Roman"/>
        <family val="1"/>
      </rPr>
      <t>FL</t>
    </r>
  </si>
  <si>
    <r>
      <t>MD</t>
    </r>
    <r>
      <rPr>
        <vertAlign val="subscript"/>
        <sz val="11"/>
        <rFont val="Times New Roman"/>
        <family val="1"/>
      </rPr>
      <t>ELEC</t>
    </r>
  </si>
  <si>
    <r>
      <t>MM</t>
    </r>
    <r>
      <rPr>
        <vertAlign val="subscript"/>
        <sz val="11"/>
        <rFont val="Times New Roman"/>
        <family val="1"/>
      </rPr>
      <t>ELEC</t>
    </r>
  </si>
  <si>
    <r>
      <t>Eff</t>
    </r>
    <r>
      <rPr>
        <vertAlign val="subscript"/>
        <sz val="11"/>
        <rFont val="Times New Roman"/>
        <family val="1"/>
      </rPr>
      <t>ELEC</t>
    </r>
  </si>
  <si>
    <r>
      <t>MD</t>
    </r>
    <r>
      <rPr>
        <vertAlign val="subscript"/>
        <sz val="11"/>
        <rFont val="Times New Roman"/>
        <family val="1"/>
      </rPr>
      <t>HEAT</t>
    </r>
  </si>
  <si>
    <r>
      <t>MM</t>
    </r>
    <r>
      <rPr>
        <vertAlign val="subscript"/>
        <sz val="11"/>
        <rFont val="Times New Roman"/>
        <family val="1"/>
      </rPr>
      <t>HEAT</t>
    </r>
  </si>
  <si>
    <r>
      <t>Eff</t>
    </r>
    <r>
      <rPr>
        <vertAlign val="subscript"/>
        <sz val="11"/>
        <rFont val="Times New Roman"/>
        <family val="1"/>
      </rPr>
      <t>HEAT</t>
    </r>
  </si>
  <si>
    <r>
      <t>CEF</t>
    </r>
    <r>
      <rPr>
        <vertAlign val="subscript"/>
        <sz val="11"/>
        <rFont val="Times New Roman"/>
        <family val="1"/>
      </rPr>
      <t>CH4</t>
    </r>
  </si>
  <si>
    <r>
      <t>CEF</t>
    </r>
    <r>
      <rPr>
        <vertAlign val="subscript"/>
        <sz val="11"/>
        <rFont val="Times New Roman"/>
        <family val="1"/>
      </rPr>
      <t>NMHC</t>
    </r>
  </si>
  <si>
    <r>
      <t>PC</t>
    </r>
    <r>
      <rPr>
        <vertAlign val="subscript"/>
        <sz val="10"/>
        <rFont val="Times New Roman"/>
        <family val="1"/>
      </rPr>
      <t>CH4</t>
    </r>
  </si>
  <si>
    <r>
      <t>PC</t>
    </r>
    <r>
      <rPr>
        <vertAlign val="subscript"/>
        <sz val="10"/>
        <rFont val="Times New Roman"/>
        <family val="1"/>
      </rPr>
      <t>NMHC</t>
    </r>
  </si>
  <si>
    <r>
      <t>GWP</t>
    </r>
    <r>
      <rPr>
        <vertAlign val="subscript"/>
        <sz val="11"/>
        <rFont val="Times New Roman"/>
        <family val="1"/>
      </rPr>
      <t>CH4</t>
    </r>
  </si>
  <si>
    <r>
      <t>BE</t>
    </r>
    <r>
      <rPr>
        <vertAlign val="subscript"/>
        <sz val="11"/>
        <rFont val="Times New Roman"/>
        <family val="1"/>
      </rPr>
      <t>MR,flare</t>
    </r>
  </si>
  <si>
    <r>
      <t>BE</t>
    </r>
    <r>
      <rPr>
        <vertAlign val="subscript"/>
        <sz val="11"/>
        <rFont val="Times New Roman"/>
        <family val="1"/>
      </rPr>
      <t>MR,boiler</t>
    </r>
  </si>
  <si>
    <r>
      <t>BE</t>
    </r>
    <r>
      <rPr>
        <vertAlign val="subscript"/>
        <sz val="11"/>
        <rFont val="Times New Roman"/>
        <family val="1"/>
      </rPr>
      <t>Use,heat</t>
    </r>
  </si>
  <si>
    <r>
      <t>BE</t>
    </r>
    <r>
      <rPr>
        <vertAlign val="subscript"/>
        <sz val="11"/>
        <rFont val="Times New Roman"/>
        <family val="1"/>
      </rPr>
      <t>Use,power</t>
    </r>
  </si>
  <si>
    <r>
      <t>BE</t>
    </r>
    <r>
      <rPr>
        <vertAlign val="subscript"/>
        <sz val="11"/>
        <rFont val="Times New Roman"/>
        <family val="1"/>
      </rPr>
      <t>MR</t>
    </r>
  </si>
  <si>
    <r>
      <t>BE</t>
    </r>
    <r>
      <rPr>
        <vertAlign val="subscript"/>
        <sz val="11"/>
        <rFont val="Times New Roman"/>
        <family val="1"/>
      </rPr>
      <t>Use</t>
    </r>
  </si>
  <si>
    <r>
      <t>CMM</t>
    </r>
    <r>
      <rPr>
        <vertAlign val="subscript"/>
        <sz val="11"/>
        <color indexed="8"/>
        <rFont val="Times New Roman"/>
        <family val="1"/>
      </rPr>
      <t>PJ</t>
    </r>
  </si>
  <si>
    <r>
      <t>EF</t>
    </r>
    <r>
      <rPr>
        <vertAlign val="subscript"/>
        <sz val="11"/>
        <rFont val="Times New Roman"/>
        <family val="1"/>
      </rPr>
      <t>ELEC</t>
    </r>
  </si>
  <si>
    <r>
      <t>EF</t>
    </r>
    <r>
      <rPr>
        <vertAlign val="subscript"/>
        <sz val="11"/>
        <rFont val="Times New Roman"/>
        <family val="1"/>
      </rPr>
      <t>HEAT</t>
    </r>
  </si>
  <si>
    <r>
      <t>Eff</t>
    </r>
    <r>
      <rPr>
        <vertAlign val="subscript"/>
        <sz val="11"/>
        <color indexed="8"/>
        <rFont val="Times New Roman"/>
        <family val="1"/>
      </rPr>
      <t>COAL</t>
    </r>
  </si>
  <si>
    <t>Total Monito ring Period</t>
  </si>
  <si>
    <t>Additional electricity consump-tion by project</t>
  </si>
  <si>
    <r>
      <t>BE</t>
    </r>
    <r>
      <rPr>
        <vertAlign val="subscript"/>
        <sz val="11"/>
        <rFont val="Times New Roman"/>
        <family val="1"/>
      </rPr>
      <t>MR,power</t>
    </r>
  </si>
  <si>
    <t>Baseline emissions from release of methane into the atmosphere that is avoided by the project activity (power)</t>
  </si>
  <si>
    <r>
      <t>PE</t>
    </r>
    <r>
      <rPr>
        <vertAlign val="subscript"/>
        <sz val="11"/>
        <rFont val="Times New Roman"/>
        <family val="1"/>
      </rPr>
      <t>MD+UM, boiler</t>
    </r>
  </si>
  <si>
    <t>Total 2012</t>
  </si>
  <si>
    <t>Emission Reductions - KAZ1 from 2012-05-01 to 2012-12-31</t>
  </si>
  <si>
    <t>methane concen-tration (cogeneration)</t>
  </si>
  <si>
    <t>Heat generation by boiler</t>
  </si>
  <si>
    <t>Heat generation by power plant</t>
  </si>
  <si>
    <t>KAZ1-CHPs_Measuring_Data_2012-05-01 to 2012-12-31_V2.xls</t>
  </si>
  <si>
    <t>KAZ1-F1_Measuring_Data_2012-05-01 to 2012-12-31_V2.xls</t>
  </si>
  <si>
    <t>KAZ1-B1_Measuring_Data_2012-05-01 to 2012-12-31_V2.xls</t>
  </si>
  <si>
    <r>
      <t>t CO</t>
    </r>
    <r>
      <rPr>
        <sz val="8"/>
        <rFont val="Arial"/>
        <family val="2"/>
      </rPr>
      <t>2eq/
MWh</t>
    </r>
  </si>
  <si>
    <t>Project Title: CMM utilisation on the Joint Stock Company “Coal Company Krasnoarmeyskaya-Zapadnaya № 1 Mine”</t>
  </si>
  <si>
    <t xml:space="preserve">24 april 2013 </t>
  </si>
  <si>
    <t>ver. 4</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</si>
</sst>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in&quot;"/>
    <numFmt numFmtId="181" formatCode="&quot;Wahr&quot;;&quot;Wahr&quot;;&quot;Falsch&quot;"/>
    <numFmt numFmtId="182" formatCode="&quot;Ein&quot;;&quot;Ein&quot;;&quot;Aus&quot;"/>
    <numFmt numFmtId="183" formatCode="[$€-2]\ #,##0.00_);[Red]\([$€-2]\ #,##0.00\)"/>
    <numFmt numFmtId="184" formatCode="mmm\-yyyy"/>
    <numFmt numFmtId="185" formatCode="[$-809]dd\ mmmm\ yyyy"/>
    <numFmt numFmtId="186" formatCode="d\.m\.yy\ h:mm;@"/>
    <numFmt numFmtId="187" formatCode="0.00000"/>
    <numFmt numFmtId="188" formatCode="0.0000"/>
    <numFmt numFmtId="189" formatCode="0.000"/>
    <numFmt numFmtId="190" formatCode="0.0"/>
    <numFmt numFmtId="191" formatCode="d/m/yy\ h:mm;@"/>
    <numFmt numFmtId="192" formatCode="yyyy\-mm\-dd;@"/>
    <numFmt numFmtId="193" formatCode="0.0%"/>
    <numFmt numFmtId="194" formatCode="0.000%"/>
    <numFmt numFmtId="195" formatCode="0.0000000"/>
    <numFmt numFmtId="196" formatCode="0.000000"/>
    <numFmt numFmtId="197" formatCode="mmmm\-yyyy"/>
    <numFmt numFmtId="198" formatCode="#,##0.0"/>
    <numFmt numFmtId="199" formatCode="#,##0.000"/>
    <numFmt numFmtId="200" formatCode="mmm\ yyyy"/>
    <numFmt numFmtId="201" formatCode="[$-409]mmmm\-yy;@"/>
    <numFmt numFmtId="202" formatCode="#,##0.0000"/>
    <numFmt numFmtId="203" formatCode="[$-407]mmmmm\ yy;@"/>
  </numFmts>
  <fonts count="56">
    <font>
      <sz val="10"/>
      <name val="Arial"/>
      <family val="0"/>
    </font>
    <font>
      <b/>
      <sz val="14"/>
      <name val="Arial"/>
      <family val="2"/>
    </font>
    <font>
      <b/>
      <sz val="10"/>
      <name val="Arial"/>
      <family val="2"/>
    </font>
    <font>
      <b/>
      <sz val="11"/>
      <color indexed="8"/>
      <name val="Times New Roman"/>
      <family val="1"/>
    </font>
    <font>
      <sz val="8"/>
      <name val="Tahoma"/>
      <family val="0"/>
    </font>
    <font>
      <b/>
      <sz val="8"/>
      <name val="Tahoma"/>
      <family val="0"/>
    </font>
    <font>
      <u val="single"/>
      <sz val="10"/>
      <color indexed="12"/>
      <name val="Arial"/>
      <family val="0"/>
    </font>
    <font>
      <u val="single"/>
      <sz val="10"/>
      <color indexed="36"/>
      <name val="Arial"/>
      <family val="0"/>
    </font>
    <font>
      <sz val="10"/>
      <color indexed="8"/>
      <name val="Arial"/>
      <family val="0"/>
    </font>
    <font>
      <b/>
      <sz val="11"/>
      <name val="Arial"/>
      <family val="0"/>
    </font>
    <font>
      <sz val="10"/>
      <color indexed="10"/>
      <name val="Arial"/>
      <family val="0"/>
    </font>
    <font>
      <b/>
      <sz val="10"/>
      <color indexed="8"/>
      <name val="Arial"/>
      <family val="2"/>
    </font>
    <font>
      <sz val="8"/>
      <name val="Arial"/>
      <family val="2"/>
    </font>
    <font>
      <sz val="8"/>
      <color indexed="8"/>
      <name val="Arial"/>
      <family val="2"/>
    </font>
    <font>
      <sz val="11"/>
      <color indexed="8"/>
      <name val="Times New Roman"/>
      <family val="1"/>
    </font>
    <font>
      <vertAlign val="subscript"/>
      <sz val="11"/>
      <name val="Times New Roman"/>
      <family val="1"/>
    </font>
    <font>
      <vertAlign val="subscript"/>
      <sz val="11"/>
      <color indexed="8"/>
      <name val="Times New Roman"/>
      <family val="1"/>
    </font>
    <font>
      <vertAlign val="subscript"/>
      <sz val="10"/>
      <name val="Times New Roman"/>
      <family val="1"/>
    </font>
    <font>
      <b/>
      <sz val="11"/>
      <name val="Times New Roman"/>
      <family val="1"/>
    </font>
    <font>
      <sz val="11"/>
      <name val="Times New Roman"/>
      <family val="1"/>
    </font>
    <font>
      <b/>
      <sz val="9"/>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14">
    <xf numFmtId="0" fontId="0" fillId="0" borderId="0" xfId="0" applyAlignment="1">
      <alignment/>
    </xf>
    <xf numFmtId="0" fontId="1" fillId="0" borderId="0" xfId="0" applyFont="1" applyAlignment="1">
      <alignment/>
    </xf>
    <xf numFmtId="0" fontId="0" fillId="0" borderId="10" xfId="0" applyBorder="1" applyAlignment="1">
      <alignment/>
    </xf>
    <xf numFmtId="19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9" fontId="0" fillId="0" borderId="0" xfId="57" applyFont="1" applyAlignment="1">
      <alignment/>
    </xf>
    <xf numFmtId="0" fontId="0" fillId="0" borderId="0" xfId="0" applyFill="1" applyAlignment="1">
      <alignment/>
    </xf>
    <xf numFmtId="0" fontId="0" fillId="0" borderId="0" xfId="0" applyNumberFormat="1" applyFill="1" applyAlignment="1">
      <alignment/>
    </xf>
    <xf numFmtId="193" fontId="0" fillId="0" borderId="0" xfId="0" applyNumberFormat="1" applyFill="1" applyAlignment="1">
      <alignment/>
    </xf>
    <xf numFmtId="0" fontId="0" fillId="0" borderId="0" xfId="0" applyFill="1" applyAlignment="1" quotePrefix="1">
      <alignment horizontal="center"/>
    </xf>
    <xf numFmtId="193" fontId="0" fillId="0" borderId="0" xfId="0" applyNumberFormat="1" applyFill="1" applyAlignment="1" quotePrefix="1">
      <alignment horizontal="center"/>
    </xf>
    <xf numFmtId="197" fontId="2" fillId="0" borderId="11" xfId="0" applyNumberFormat="1" applyFont="1" applyBorder="1" applyAlignment="1">
      <alignment horizontal="right"/>
    </xf>
    <xf numFmtId="3" fontId="2" fillId="0" borderId="11" xfId="0" applyNumberFormat="1" applyFont="1" applyBorder="1" applyAlignment="1">
      <alignment/>
    </xf>
    <xf numFmtId="3" fontId="0" fillId="0" borderId="0" xfId="0" applyNumberFormat="1" applyFill="1" applyAlignment="1">
      <alignment/>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xf>
    <xf numFmtId="1" fontId="0" fillId="0" borderId="0" xfId="0" applyNumberFormat="1" applyFill="1" applyAlignment="1">
      <alignment/>
    </xf>
    <xf numFmtId="193" fontId="0" fillId="0" borderId="0" xfId="0" applyNumberFormat="1" applyFill="1" applyAlignment="1" quotePrefix="1">
      <alignment horizontal="right"/>
    </xf>
    <xf numFmtId="193" fontId="0" fillId="0" borderId="0" xfId="57" applyNumberFormat="1" applyFon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34" borderId="0" xfId="0" applyFill="1" applyAlignment="1">
      <alignment/>
    </xf>
    <xf numFmtId="0" fontId="2" fillId="0" borderId="10"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35" borderId="10" xfId="0" applyNumberFormat="1" applyFont="1" applyFill="1" applyBorder="1" applyAlignment="1">
      <alignment/>
    </xf>
    <xf numFmtId="1" fontId="0" fillId="35" borderId="0" xfId="0" applyNumberFormat="1" applyFill="1" applyAlignment="1">
      <alignment/>
    </xf>
    <xf numFmtId="3" fontId="0" fillId="0" borderId="0" xfId="0" applyNumberFormat="1" applyAlignment="1">
      <alignment/>
    </xf>
    <xf numFmtId="0" fontId="0" fillId="36"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8" fontId="0" fillId="0" borderId="0" xfId="0" applyNumberFormat="1" applyFill="1" applyBorder="1" applyAlignment="1">
      <alignment/>
    </xf>
    <xf numFmtId="198" fontId="8" fillId="0" borderId="0" xfId="0" applyNumberFormat="1" applyFont="1" applyFill="1" applyBorder="1" applyAlignment="1">
      <alignment/>
    </xf>
    <xf numFmtId="190" fontId="0" fillId="0" borderId="0" xfId="0" applyNumberFormat="1" applyFill="1" applyBorder="1" applyAlignment="1">
      <alignment/>
    </xf>
    <xf numFmtId="3" fontId="2" fillId="0" borderId="11" xfId="0" applyNumberFormat="1" applyFont="1" applyFill="1" applyBorder="1" applyAlignment="1">
      <alignment/>
    </xf>
    <xf numFmtId="198" fontId="0" fillId="34" borderId="0" xfId="0" applyNumberFormat="1" applyFont="1" applyFill="1" applyBorder="1" applyAlignment="1">
      <alignment/>
    </xf>
    <xf numFmtId="0" fontId="0" fillId="0" borderId="12" xfId="0" applyBorder="1" applyAlignment="1">
      <alignment/>
    </xf>
    <xf numFmtId="3" fontId="0" fillId="0" borderId="12" xfId="0" applyNumberFormat="1" applyFill="1" applyBorder="1" applyAlignment="1">
      <alignment/>
    </xf>
    <xf numFmtId="3" fontId="2" fillId="0" borderId="13" xfId="0" applyNumberFormat="1" applyFont="1" applyBorder="1" applyAlignment="1">
      <alignment/>
    </xf>
    <xf numFmtId="190" fontId="0" fillId="0" borderId="0" xfId="0" applyNumberFormat="1" applyBorder="1" applyAlignment="1">
      <alignment/>
    </xf>
    <xf numFmtId="198" fontId="0" fillId="0" borderId="0" xfId="0" applyNumberFormat="1" applyAlignment="1">
      <alignment/>
    </xf>
    <xf numFmtId="198" fontId="0" fillId="0" borderId="0" xfId="0" applyNumberFormat="1" applyBorder="1" applyAlignment="1" applyProtection="1">
      <alignment/>
      <protection locked="0"/>
    </xf>
    <xf numFmtId="3" fontId="0" fillId="0" borderId="0" xfId="0" applyNumberFormat="1" applyBorder="1" applyAlignment="1" applyProtection="1">
      <alignment/>
      <protection locked="0"/>
    </xf>
    <xf numFmtId="3" fontId="9" fillId="0" borderId="0" xfId="0" applyNumberFormat="1" applyFont="1" applyBorder="1" applyAlignment="1" applyProtection="1">
      <alignment/>
      <protection locked="0"/>
    </xf>
    <xf numFmtId="193" fontId="0" fillId="0" borderId="0" xfId="0" applyNumberFormat="1" applyFont="1" applyFill="1" applyBorder="1" applyAlignment="1">
      <alignment horizontal="center"/>
    </xf>
    <xf numFmtId="197" fontId="0" fillId="0" borderId="0" xfId="0" applyNumberFormat="1" applyBorder="1" applyAlignment="1">
      <alignment/>
    </xf>
    <xf numFmtId="198" fontId="0" fillId="0" borderId="0" xfId="0" applyNumberFormat="1" applyBorder="1" applyAlignment="1">
      <alignment/>
    </xf>
    <xf numFmtId="197" fontId="2" fillId="0" borderId="0" xfId="0" applyNumberFormat="1" applyFont="1" applyBorder="1" applyAlignment="1">
      <alignment horizontal="right"/>
    </xf>
    <xf numFmtId="193" fontId="0" fillId="0" borderId="0" xfId="0" applyNumberFormat="1" applyFill="1" applyBorder="1" applyAlignment="1" quotePrefix="1">
      <alignment horizontal="center"/>
    </xf>
    <xf numFmtId="3" fontId="2" fillId="36" borderId="11" xfId="0" applyNumberFormat="1" applyFont="1" applyFill="1" applyBorder="1" applyAlignment="1">
      <alignment/>
    </xf>
    <xf numFmtId="201" fontId="0" fillId="0" borderId="0" xfId="0" applyNumberFormat="1" applyAlignment="1">
      <alignment/>
    </xf>
    <xf numFmtId="198" fontId="2" fillId="0" borderId="11" xfId="0" applyNumberFormat="1" applyFont="1" applyBorder="1" applyAlignment="1">
      <alignment/>
    </xf>
    <xf numFmtId="0" fontId="3" fillId="0" borderId="0" xfId="0" applyFont="1" applyFill="1" applyAlignment="1">
      <alignment/>
    </xf>
    <xf numFmtId="0" fontId="8" fillId="0" borderId="0" xfId="0" applyFont="1" applyAlignment="1">
      <alignment/>
    </xf>
    <xf numFmtId="1" fontId="8" fillId="0" borderId="0" xfId="0" applyNumberFormat="1" applyFont="1" applyAlignment="1">
      <alignment/>
    </xf>
    <xf numFmtId="3" fontId="11" fillId="0" borderId="11" xfId="0" applyNumberFormat="1" applyFont="1" applyBorder="1" applyAlignment="1">
      <alignment/>
    </xf>
    <xf numFmtId="2" fontId="8" fillId="0" borderId="0" xfId="0" applyNumberFormat="1" applyFont="1" applyAlignment="1">
      <alignment/>
    </xf>
    <xf numFmtId="0" fontId="8" fillId="0" borderId="0" xfId="0" applyFont="1" applyFill="1" applyBorder="1" applyAlignment="1">
      <alignment/>
    </xf>
    <xf numFmtId="1" fontId="8" fillId="0" borderId="0" xfId="0" applyNumberFormat="1" applyFont="1" applyFill="1" applyBorder="1" applyAlignment="1">
      <alignment/>
    </xf>
    <xf numFmtId="0" fontId="0" fillId="0" borderId="0" xfId="0" applyFill="1" applyAlignment="1">
      <alignment horizontal="center"/>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left" wrapText="1"/>
    </xf>
    <xf numFmtId="0" fontId="0" fillId="0" borderId="0" xfId="0" applyFont="1" applyBorder="1" applyAlignment="1">
      <alignment wrapText="1"/>
    </xf>
    <xf numFmtId="0" fontId="0" fillId="0" borderId="12"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8"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14" xfId="0" applyFont="1" applyBorder="1" applyAlignment="1">
      <alignment horizontal="right"/>
    </xf>
    <xf numFmtId="198" fontId="0" fillId="0" borderId="14" xfId="0" applyNumberFormat="1" applyFont="1" applyFill="1" applyBorder="1" applyAlignment="1">
      <alignment horizontal="right" wrapText="1"/>
    </xf>
    <xf numFmtId="198" fontId="0" fillId="0" borderId="15" xfId="0" applyNumberFormat="1" applyFont="1" applyFill="1" applyBorder="1" applyAlignment="1">
      <alignment horizontal="right" wrapText="1"/>
    </xf>
    <xf numFmtId="0" fontId="0" fillId="0" borderId="14" xfId="0" applyFont="1" applyFill="1" applyBorder="1" applyAlignment="1">
      <alignment horizontal="right"/>
    </xf>
    <xf numFmtId="0" fontId="0" fillId="0" borderId="14" xfId="0" applyFont="1" applyBorder="1" applyAlignment="1">
      <alignment horizontal="right" wrapText="1"/>
    </xf>
    <xf numFmtId="0" fontId="8" fillId="0" borderId="14" xfId="0" applyFont="1" applyBorder="1" applyAlignment="1">
      <alignment horizontal="right" wrapText="1"/>
    </xf>
    <xf numFmtId="0" fontId="0" fillId="0" borderId="14" xfId="0" applyFont="1" applyFill="1" applyBorder="1" applyAlignment="1">
      <alignment horizontal="right" wrapText="1"/>
    </xf>
    <xf numFmtId="0" fontId="0" fillId="0" borderId="0" xfId="0" applyFont="1" applyAlignment="1">
      <alignment horizontal="right"/>
    </xf>
    <xf numFmtId="0" fontId="0" fillId="0" borderId="10" xfId="0" applyFont="1" applyBorder="1" applyAlignment="1">
      <alignment wrapText="1"/>
    </xf>
    <xf numFmtId="0" fontId="0" fillId="0" borderId="16" xfId="0" applyFont="1" applyBorder="1" applyAlignment="1">
      <alignment wrapText="1"/>
    </xf>
    <xf numFmtId="0" fontId="14" fillId="0" borderId="10" xfId="0" applyFont="1" applyBorder="1" applyAlignment="1">
      <alignment wrapText="1"/>
    </xf>
    <xf numFmtId="0" fontId="14" fillId="0" borderId="10" xfId="0" applyFont="1" applyBorder="1" applyAlignment="1">
      <alignment/>
    </xf>
    <xf numFmtId="0" fontId="14" fillId="0" borderId="10" xfId="0" applyFont="1" applyFill="1" applyBorder="1" applyAlignment="1">
      <alignment wrapText="1"/>
    </xf>
    <xf numFmtId="0" fontId="0" fillId="0" borderId="0" xfId="0" applyFont="1" applyAlignment="1">
      <alignment wrapText="1"/>
    </xf>
    <xf numFmtId="0" fontId="18" fillId="0" borderId="0" xfId="0" applyFont="1" applyAlignment="1">
      <alignment/>
    </xf>
    <xf numFmtId="0" fontId="19" fillId="0" borderId="10" xfId="0" applyFont="1" applyBorder="1" applyAlignment="1">
      <alignment wrapText="1"/>
    </xf>
    <xf numFmtId="197" fontId="2" fillId="0" borderId="11" xfId="0" applyNumberFormat="1" applyFont="1" applyBorder="1" applyAlignment="1">
      <alignment horizontal="right" wrapText="1"/>
    </xf>
    <xf numFmtId="2" fontId="8" fillId="0" borderId="0" xfId="0" applyNumberFormat="1" applyFont="1" applyFill="1" applyAlignment="1">
      <alignment/>
    </xf>
    <xf numFmtId="197" fontId="0" fillId="0" borderId="0" xfId="0" applyNumberFormat="1" applyFill="1" applyBorder="1" applyAlignment="1">
      <alignment/>
    </xf>
    <xf numFmtId="198" fontId="0" fillId="0" borderId="0" xfId="0" applyNumberFormat="1" applyFill="1" applyBorder="1" applyAlignment="1" applyProtection="1">
      <alignment/>
      <protection locked="0"/>
    </xf>
    <xf numFmtId="9" fontId="0" fillId="0" borderId="0" xfId="57" applyFont="1" applyFill="1" applyAlignment="1">
      <alignment/>
    </xf>
    <xf numFmtId="189" fontId="8" fillId="0" borderId="0" xfId="0" applyNumberFormat="1" applyFont="1" applyAlignment="1">
      <alignment/>
    </xf>
    <xf numFmtId="1" fontId="10" fillId="0" borderId="0" xfId="0" applyNumberFormat="1" applyFont="1" applyAlignment="1">
      <alignment/>
    </xf>
    <xf numFmtId="0" fontId="0" fillId="0" borderId="0" xfId="0" applyBorder="1" applyAlignment="1" applyProtection="1">
      <alignment/>
      <protection locked="0"/>
    </xf>
    <xf numFmtId="0" fontId="10" fillId="0" borderId="0" xfId="0" applyFont="1" applyBorder="1" applyAlignment="1" applyProtection="1">
      <alignment/>
      <protection locked="0"/>
    </xf>
    <xf numFmtId="3" fontId="8" fillId="34" borderId="0" xfId="0" applyNumberFormat="1" applyFont="1" applyFill="1" applyAlignment="1" applyProtection="1">
      <alignment/>
      <protection locked="0"/>
    </xf>
    <xf numFmtId="3" fontId="11" fillId="36" borderId="11" xfId="0" applyNumberFormat="1" applyFont="1" applyFill="1" applyBorder="1" applyAlignment="1">
      <alignment/>
    </xf>
    <xf numFmtId="17" fontId="0" fillId="0" borderId="0" xfId="0" applyNumberFormat="1" applyAlignment="1">
      <alignment/>
    </xf>
    <xf numFmtId="198" fontId="0" fillId="0" borderId="0" xfId="0" applyNumberFormat="1" applyFill="1" applyAlignment="1">
      <alignment/>
    </xf>
    <xf numFmtId="17" fontId="0" fillId="0" borderId="0" xfId="0" applyNumberFormat="1" applyFill="1" applyBorder="1" applyAlignment="1">
      <alignment/>
    </xf>
    <xf numFmtId="3" fontId="0" fillId="34" borderId="0" xfId="0" applyNumberFormat="1" applyFill="1" applyAlignment="1">
      <alignment/>
    </xf>
    <xf numFmtId="3" fontId="0" fillId="34" borderId="0" xfId="0" applyNumberFormat="1" applyFill="1" applyBorder="1" applyAlignment="1">
      <alignment/>
    </xf>
    <xf numFmtId="16" fontId="0" fillId="0" borderId="0" xfId="0" applyNumberFormat="1" applyAlignment="1">
      <alignment/>
    </xf>
    <xf numFmtId="1" fontId="0" fillId="35" borderId="0" xfId="0" applyNumberFormat="1" applyFont="1" applyFill="1" applyAlignment="1">
      <alignment/>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36"/>
  <sheetViews>
    <sheetView tabSelected="1" zoomScalePageLayoutView="0" workbookViewId="0" topLeftCell="A1">
      <pane xSplit="1" ySplit="7" topLeftCell="AJ8" activePane="bottomRight" state="frozen"/>
      <selection pane="topLeft" activeCell="K6" sqref="K6"/>
      <selection pane="topRight" activeCell="A1" sqref="A1"/>
      <selection pane="bottomLeft" activeCell="A7" sqref="A7"/>
      <selection pane="bottomRight" activeCell="AY8" sqref="AY8"/>
    </sheetView>
  </sheetViews>
  <sheetFormatPr defaultColWidth="11.421875" defaultRowHeight="12.75"/>
  <cols>
    <col min="1" max="1" width="12.8515625" style="3" customWidth="1"/>
    <col min="2" max="2" width="7.7109375" style="0" customWidth="1"/>
    <col min="3" max="3" width="8.28125" style="0" customWidth="1"/>
    <col min="4" max="4" width="7.8515625" style="0" customWidth="1"/>
    <col min="5" max="5" width="7.7109375" style="0" customWidth="1"/>
    <col min="6" max="6" width="8.00390625" style="0" customWidth="1"/>
    <col min="7" max="7" width="7.8515625" style="0" customWidth="1"/>
    <col min="8" max="8" width="10.8515625" style="0" customWidth="1"/>
    <col min="9" max="9" width="9.7109375" style="0" customWidth="1"/>
    <col min="10" max="10" width="9.28125" style="0" customWidth="1"/>
    <col min="11" max="11" width="9.140625" style="0" customWidth="1"/>
    <col min="12" max="12" width="12.28125" style="0" customWidth="1"/>
    <col min="13" max="14" width="9.7109375" style="0" customWidth="1"/>
    <col min="15" max="15" width="9.57421875" style="0" customWidth="1"/>
    <col min="16" max="16" width="9.28125" style="59" customWidth="1"/>
    <col min="17" max="17" width="8.7109375" style="0" customWidth="1"/>
    <col min="18" max="18" width="7.8515625" style="0" customWidth="1"/>
    <col min="19" max="20" width="7.7109375" style="0" customWidth="1"/>
    <col min="21" max="21" width="8.00390625" style="9" customWidth="1"/>
    <col min="22" max="22" width="10.7109375" style="9" customWidth="1"/>
    <col min="23" max="23" width="7.7109375" style="0" customWidth="1"/>
    <col min="24" max="24" width="6.8515625" style="0" customWidth="1"/>
    <col min="25" max="25" width="7.7109375" style="0" customWidth="1"/>
    <col min="26" max="26" width="8.140625" style="0" customWidth="1"/>
    <col min="27" max="27" width="8.421875" style="0" customWidth="1"/>
    <col min="28" max="28" width="8.140625" style="0" customWidth="1"/>
    <col min="29" max="29" width="8.8515625" style="0" customWidth="1"/>
    <col min="30" max="30" width="8.57421875" style="0" customWidth="1"/>
    <col min="31" max="31" width="7.140625" style="0" customWidth="1"/>
    <col min="32" max="32" width="8.00390625" style="0" customWidth="1"/>
    <col min="33" max="33" width="7.28125" style="0" customWidth="1"/>
    <col min="34" max="34" width="9.00390625" style="9" customWidth="1"/>
    <col min="35" max="35" width="9.140625" style="0" customWidth="1"/>
    <col min="36" max="38" width="11.140625" style="0" customWidth="1"/>
    <col min="39" max="40" width="11.421875" style="0" customWidth="1"/>
    <col min="41" max="41" width="9.7109375" style="0" customWidth="1"/>
    <col min="42" max="42" width="10.57421875" style="0" customWidth="1"/>
    <col min="43" max="43" width="8.140625" style="0" customWidth="1"/>
    <col min="44" max="45" width="9.00390625" style="0" customWidth="1"/>
    <col min="46" max="46" width="7.28125" style="0" customWidth="1"/>
    <col min="47" max="47" width="7.140625" style="0" bestFit="1" customWidth="1"/>
    <col min="48" max="49" width="7.140625" style="0" customWidth="1"/>
    <col min="50" max="50" width="7.00390625" style="0" bestFit="1" customWidth="1"/>
    <col min="51" max="51" width="7.140625" style="0" bestFit="1" customWidth="1"/>
    <col min="52" max="52" width="10.7109375" style="0" bestFit="1" customWidth="1"/>
  </cols>
  <sheetData>
    <row r="1" ht="18">
      <c r="A1" s="110" t="s">
        <v>146</v>
      </c>
    </row>
    <row r="2" spans="1:10" ht="18">
      <c r="A2" s="111" t="s">
        <v>154</v>
      </c>
      <c r="B2" s="111"/>
      <c r="C2" s="111"/>
      <c r="D2" s="111"/>
      <c r="E2" s="111"/>
      <c r="F2" s="111"/>
      <c r="G2" s="111"/>
      <c r="H2" s="111"/>
      <c r="I2" s="111"/>
      <c r="J2" s="111"/>
    </row>
    <row r="3" spans="1:6" ht="18">
      <c r="A3" s="112" t="s">
        <v>155</v>
      </c>
      <c r="B3" s="112"/>
      <c r="C3" s="112"/>
      <c r="D3" s="113" t="s">
        <v>156</v>
      </c>
      <c r="E3" s="113"/>
      <c r="F3" s="113"/>
    </row>
    <row r="4" spans="1:52" ht="18">
      <c r="A4" s="1"/>
      <c r="F4" s="5"/>
      <c r="G4" s="42"/>
      <c r="J4" s="90" t="s">
        <v>33</v>
      </c>
      <c r="K4" s="6" t="s">
        <v>2</v>
      </c>
      <c r="L4" s="58" t="s">
        <v>94</v>
      </c>
      <c r="M4" s="58" t="s">
        <v>94</v>
      </c>
      <c r="N4" s="58" t="s">
        <v>94</v>
      </c>
      <c r="O4" s="6" t="s">
        <v>3</v>
      </c>
      <c r="P4" s="6" t="s">
        <v>4</v>
      </c>
      <c r="Q4" s="6" t="s">
        <v>5</v>
      </c>
      <c r="R4" s="6" t="s">
        <v>6</v>
      </c>
      <c r="S4" s="6" t="s">
        <v>95</v>
      </c>
      <c r="T4" s="6" t="s">
        <v>34</v>
      </c>
      <c r="U4" s="19" t="s">
        <v>35</v>
      </c>
      <c r="V4" s="6" t="s">
        <v>36</v>
      </c>
      <c r="W4" s="7" t="s">
        <v>37</v>
      </c>
      <c r="X4" s="7" t="s">
        <v>38</v>
      </c>
      <c r="Y4" s="7" t="s">
        <v>39</v>
      </c>
      <c r="Z4" s="6" t="s">
        <v>7</v>
      </c>
      <c r="AA4" s="6" t="s">
        <v>8</v>
      </c>
      <c r="AB4" s="6" t="s">
        <v>9</v>
      </c>
      <c r="AC4" s="6" t="s">
        <v>10</v>
      </c>
      <c r="AD4" s="6" t="s">
        <v>11</v>
      </c>
      <c r="AE4" s="6" t="s">
        <v>12</v>
      </c>
      <c r="AF4" s="6" t="s">
        <v>13</v>
      </c>
      <c r="AG4" s="6" t="s">
        <v>14</v>
      </c>
      <c r="AH4" s="58" t="s">
        <v>16</v>
      </c>
      <c r="AI4" s="6" t="s">
        <v>17</v>
      </c>
      <c r="AJ4" s="58" t="s">
        <v>18</v>
      </c>
      <c r="AK4" s="58" t="s">
        <v>18</v>
      </c>
      <c r="AL4" s="58" t="s">
        <v>18</v>
      </c>
      <c r="AM4" s="58" t="s">
        <v>19</v>
      </c>
      <c r="AN4" s="58" t="s">
        <v>19</v>
      </c>
      <c r="AO4" s="58" t="s">
        <v>18</v>
      </c>
      <c r="AP4" s="58" t="s">
        <v>19</v>
      </c>
      <c r="AQ4" s="6" t="s">
        <v>20</v>
      </c>
      <c r="AR4" s="6" t="s">
        <v>21</v>
      </c>
      <c r="AS4" s="6" t="s">
        <v>22</v>
      </c>
      <c r="AT4" s="6" t="s">
        <v>23</v>
      </c>
      <c r="AU4" s="6" t="s">
        <v>24</v>
      </c>
      <c r="AV4" s="6"/>
      <c r="AW4" s="6"/>
      <c r="AX4" s="6" t="s">
        <v>25</v>
      </c>
      <c r="AY4" s="6" t="s">
        <v>26</v>
      </c>
      <c r="AZ4" s="6" t="s">
        <v>27</v>
      </c>
    </row>
    <row r="5" spans="1:52" s="89" customFormat="1" ht="49.5">
      <c r="A5" s="84"/>
      <c r="B5" s="84"/>
      <c r="C5" s="84"/>
      <c r="D5" s="84"/>
      <c r="E5" s="84"/>
      <c r="F5" s="84"/>
      <c r="G5" s="85"/>
      <c r="H5" s="84"/>
      <c r="I5" s="86" t="s">
        <v>60</v>
      </c>
      <c r="J5" s="91" t="s">
        <v>75</v>
      </c>
      <c r="K5" s="86" t="s">
        <v>108</v>
      </c>
      <c r="L5" s="88" t="s">
        <v>109</v>
      </c>
      <c r="M5" s="88" t="s">
        <v>144</v>
      </c>
      <c r="N5" s="88" t="s">
        <v>110</v>
      </c>
      <c r="O5" s="87" t="s">
        <v>111</v>
      </c>
      <c r="P5" s="86" t="s">
        <v>112</v>
      </c>
      <c r="Q5" s="86" t="s">
        <v>113</v>
      </c>
      <c r="R5" s="86" t="s">
        <v>114</v>
      </c>
      <c r="S5" s="86" t="s">
        <v>115</v>
      </c>
      <c r="T5" s="86" t="s">
        <v>116</v>
      </c>
      <c r="U5" s="86" t="s">
        <v>117</v>
      </c>
      <c r="V5" s="86" t="s">
        <v>118</v>
      </c>
      <c r="W5" s="86" t="s">
        <v>119</v>
      </c>
      <c r="X5" s="86" t="s">
        <v>120</v>
      </c>
      <c r="Y5" s="86" t="s">
        <v>121</v>
      </c>
      <c r="Z5" s="86" t="s">
        <v>122</v>
      </c>
      <c r="AA5" s="86" t="s">
        <v>123</v>
      </c>
      <c r="AB5" s="86" t="s">
        <v>124</v>
      </c>
      <c r="AC5" s="86" t="s">
        <v>125</v>
      </c>
      <c r="AD5" s="86" t="s">
        <v>126</v>
      </c>
      <c r="AE5" s="86" t="s">
        <v>127</v>
      </c>
      <c r="AF5" s="86" t="s">
        <v>128</v>
      </c>
      <c r="AG5" s="86" t="s">
        <v>15</v>
      </c>
      <c r="AH5" s="88" t="s">
        <v>129</v>
      </c>
      <c r="AI5" s="86" t="s">
        <v>74</v>
      </c>
      <c r="AJ5" s="88" t="s">
        <v>130</v>
      </c>
      <c r="AK5" s="88" t="s">
        <v>131</v>
      </c>
      <c r="AL5" s="88" t="s">
        <v>142</v>
      </c>
      <c r="AM5" s="88" t="s">
        <v>132</v>
      </c>
      <c r="AN5" s="88" t="s">
        <v>133</v>
      </c>
      <c r="AO5" s="88" t="s">
        <v>134</v>
      </c>
      <c r="AP5" s="88" t="s">
        <v>135</v>
      </c>
      <c r="AQ5" s="86" t="s">
        <v>136</v>
      </c>
      <c r="AR5" s="86" t="s">
        <v>129</v>
      </c>
      <c r="AS5" s="86" t="s">
        <v>125</v>
      </c>
      <c r="AT5" s="86" t="s">
        <v>73</v>
      </c>
      <c r="AU5" s="86" t="s">
        <v>72</v>
      </c>
      <c r="AV5" s="86"/>
      <c r="AW5" s="86"/>
      <c r="AX5" s="86" t="s">
        <v>137</v>
      </c>
      <c r="AY5" s="86" t="s">
        <v>138</v>
      </c>
      <c r="AZ5" s="86" t="s">
        <v>139</v>
      </c>
    </row>
    <row r="6" spans="1:52" s="75" customFormat="1" ht="178.5">
      <c r="A6" s="66" t="s">
        <v>0</v>
      </c>
      <c r="B6" s="67" t="s">
        <v>82</v>
      </c>
      <c r="C6" s="67" t="s">
        <v>83</v>
      </c>
      <c r="D6" s="68" t="s">
        <v>84</v>
      </c>
      <c r="E6" s="68" t="s">
        <v>80</v>
      </c>
      <c r="F6" s="69" t="s">
        <v>147</v>
      </c>
      <c r="G6" s="70" t="s">
        <v>79</v>
      </c>
      <c r="H6" s="71" t="s">
        <v>79</v>
      </c>
      <c r="I6" s="72" t="s">
        <v>61</v>
      </c>
      <c r="J6" s="72" t="s">
        <v>69</v>
      </c>
      <c r="K6" s="72" t="s">
        <v>40</v>
      </c>
      <c r="L6" s="72" t="s">
        <v>90</v>
      </c>
      <c r="M6" s="72" t="s">
        <v>89</v>
      </c>
      <c r="N6" s="72" t="s">
        <v>91</v>
      </c>
      <c r="O6" s="72" t="s">
        <v>93</v>
      </c>
      <c r="P6" s="73" t="s">
        <v>41</v>
      </c>
      <c r="Q6" s="74" t="s">
        <v>141</v>
      </c>
      <c r="R6" s="72" t="s">
        <v>101</v>
      </c>
      <c r="S6" s="72" t="s">
        <v>96</v>
      </c>
      <c r="T6" s="72" t="s">
        <v>42</v>
      </c>
      <c r="U6" s="74" t="s">
        <v>43</v>
      </c>
      <c r="V6" s="74" t="s">
        <v>85</v>
      </c>
      <c r="W6" s="72" t="s">
        <v>44</v>
      </c>
      <c r="X6" s="72" t="s">
        <v>45</v>
      </c>
      <c r="Y6" s="72" t="s">
        <v>46</v>
      </c>
      <c r="Z6" s="72" t="s">
        <v>47</v>
      </c>
      <c r="AA6" s="72" t="s">
        <v>48</v>
      </c>
      <c r="AB6" s="72" t="s">
        <v>49</v>
      </c>
      <c r="AC6" s="72" t="s">
        <v>29</v>
      </c>
      <c r="AD6" s="72" t="s">
        <v>50</v>
      </c>
      <c r="AE6" s="72" t="s">
        <v>51</v>
      </c>
      <c r="AF6" s="72" t="s">
        <v>53</v>
      </c>
      <c r="AG6" s="72" t="s">
        <v>52</v>
      </c>
      <c r="AH6" s="74" t="s">
        <v>28</v>
      </c>
      <c r="AI6" s="72" t="s">
        <v>70</v>
      </c>
      <c r="AJ6" s="72" t="s">
        <v>86</v>
      </c>
      <c r="AK6" s="72" t="s">
        <v>87</v>
      </c>
      <c r="AL6" s="72" t="s">
        <v>143</v>
      </c>
      <c r="AM6" s="72" t="s">
        <v>88</v>
      </c>
      <c r="AN6" s="72" t="s">
        <v>92</v>
      </c>
      <c r="AO6" s="72" t="s">
        <v>97</v>
      </c>
      <c r="AP6" s="72" t="s">
        <v>98</v>
      </c>
      <c r="AQ6" s="72" t="s">
        <v>71</v>
      </c>
      <c r="AR6" s="72" t="s">
        <v>28</v>
      </c>
      <c r="AS6" s="72" t="s">
        <v>29</v>
      </c>
      <c r="AT6" s="72" t="s">
        <v>30</v>
      </c>
      <c r="AU6" s="72" t="s">
        <v>31</v>
      </c>
      <c r="AV6" s="72" t="s">
        <v>149</v>
      </c>
      <c r="AW6" s="72" t="s">
        <v>148</v>
      </c>
      <c r="AX6" s="72" t="s">
        <v>32</v>
      </c>
      <c r="AY6" s="72" t="s">
        <v>99</v>
      </c>
      <c r="AZ6" s="72" t="s">
        <v>100</v>
      </c>
    </row>
    <row r="7" spans="1:52" s="83" customFormat="1" ht="39" thickBot="1">
      <c r="A7" s="76"/>
      <c r="B7" s="77" t="s">
        <v>56</v>
      </c>
      <c r="C7" s="77" t="s">
        <v>56</v>
      </c>
      <c r="D7" s="77" t="s">
        <v>56</v>
      </c>
      <c r="E7" s="77" t="s">
        <v>56</v>
      </c>
      <c r="F7" s="76" t="s">
        <v>1</v>
      </c>
      <c r="G7" s="78" t="s">
        <v>56</v>
      </c>
      <c r="H7" s="79" t="s">
        <v>81</v>
      </c>
      <c r="I7" s="80" t="s">
        <v>102</v>
      </c>
      <c r="J7" s="80" t="s">
        <v>102</v>
      </c>
      <c r="K7" s="80" t="s">
        <v>102</v>
      </c>
      <c r="L7" s="80" t="s">
        <v>102</v>
      </c>
      <c r="M7" s="80" t="s">
        <v>102</v>
      </c>
      <c r="N7" s="80" t="s">
        <v>102</v>
      </c>
      <c r="O7" s="80" t="s">
        <v>102</v>
      </c>
      <c r="P7" s="81" t="s">
        <v>103</v>
      </c>
      <c r="Q7" s="80" t="s">
        <v>55</v>
      </c>
      <c r="R7" s="80" t="s">
        <v>153</v>
      </c>
      <c r="S7" s="80" t="s">
        <v>102</v>
      </c>
      <c r="T7" s="80" t="s">
        <v>104</v>
      </c>
      <c r="U7" s="80" t="s">
        <v>105</v>
      </c>
      <c r="V7" s="82" t="s">
        <v>1</v>
      </c>
      <c r="W7" s="80" t="s">
        <v>105</v>
      </c>
      <c r="X7" s="80" t="s">
        <v>105</v>
      </c>
      <c r="Y7" s="80" t="s">
        <v>1</v>
      </c>
      <c r="Z7" s="80" t="s">
        <v>105</v>
      </c>
      <c r="AA7" s="80" t="s">
        <v>105</v>
      </c>
      <c r="AB7" s="80" t="s">
        <v>1</v>
      </c>
      <c r="AC7" s="80" t="s">
        <v>106</v>
      </c>
      <c r="AD7" s="80" t="s">
        <v>107</v>
      </c>
      <c r="AE7" s="80" t="s">
        <v>1</v>
      </c>
      <c r="AF7" s="80" t="s">
        <v>1</v>
      </c>
      <c r="AG7" s="80" t="s">
        <v>57</v>
      </c>
      <c r="AH7" s="82" t="s">
        <v>59</v>
      </c>
      <c r="AI7" s="80" t="s">
        <v>54</v>
      </c>
      <c r="AJ7" s="80" t="s">
        <v>54</v>
      </c>
      <c r="AK7" s="80" t="s">
        <v>54</v>
      </c>
      <c r="AL7" s="80" t="s">
        <v>54</v>
      </c>
      <c r="AM7" s="80" t="s">
        <v>54</v>
      </c>
      <c r="AN7" s="80" t="s">
        <v>54</v>
      </c>
      <c r="AO7" s="80" t="s">
        <v>54</v>
      </c>
      <c r="AP7" s="80" t="s">
        <v>54</v>
      </c>
      <c r="AQ7" s="80" t="s">
        <v>56</v>
      </c>
      <c r="AR7" s="80" t="s">
        <v>59</v>
      </c>
      <c r="AS7" s="80" t="s">
        <v>59</v>
      </c>
      <c r="AT7" s="80" t="s">
        <v>55</v>
      </c>
      <c r="AU7" s="80" t="s">
        <v>55</v>
      </c>
      <c r="AV7" s="80" t="s">
        <v>55</v>
      </c>
      <c r="AW7" s="80" t="s">
        <v>55</v>
      </c>
      <c r="AX7" s="80" t="s">
        <v>58</v>
      </c>
      <c r="AY7" s="80" t="s">
        <v>58</v>
      </c>
      <c r="AZ7" s="80" t="s">
        <v>1</v>
      </c>
    </row>
    <row r="8" spans="1:52" ht="12.75">
      <c r="A8" s="56">
        <v>41030</v>
      </c>
      <c r="B8" s="107">
        <v>100.22335041300384</v>
      </c>
      <c r="C8" s="106">
        <v>106.60161925092933</v>
      </c>
      <c r="D8" s="106">
        <v>1329.9607629334748</v>
      </c>
      <c r="E8" s="106">
        <v>219.16</v>
      </c>
      <c r="F8" s="41">
        <v>34.133242370766304</v>
      </c>
      <c r="G8" s="43">
        <f aca="true" t="shared" si="0" ref="G8:G15">SUM(C8:E8)</f>
        <v>1655.7223821844043</v>
      </c>
      <c r="H8" s="16">
        <f aca="true" t="shared" si="1" ref="H8:H15">G8/0.717*1000</f>
        <v>2309236.2373562125</v>
      </c>
      <c r="I8" s="26">
        <f aca="true" t="shared" si="2" ref="I8:I15">AI8-J8</f>
        <v>36741.848457309105</v>
      </c>
      <c r="J8" s="26">
        <f aca="true" t="shared" si="3" ref="J8:J15">K8+O8+P8</f>
        <v>5148.546498916931</v>
      </c>
      <c r="K8" s="29">
        <f aca="true" t="shared" si="4" ref="K8:K15">Q8*R8</f>
        <v>337.549272</v>
      </c>
      <c r="L8" s="26">
        <f aca="true" t="shared" si="5" ref="L8:L15">(T8)*(AC$8+AD8*AG8)+(AH$8*(U8-T8))</f>
        <v>409.5578592321958</v>
      </c>
      <c r="M8" s="26">
        <f aca="true" t="shared" si="6" ref="M8:M15">(Z8)*(AC$8+AD8*AG8)+(AH$8*AA8*(1-AB$8))</f>
        <v>622.68835</v>
      </c>
      <c r="N8" s="26">
        <f aca="true" t="shared" si="7" ref="N8:N15">(W8)*(AC$8+AD8*AG8)+(AH$8*X8*(1-Y$8))</f>
        <v>3778.7510176847354</v>
      </c>
      <c r="O8" s="26">
        <f aca="true" t="shared" si="8" ref="O8:O15">(T8+W8+Z8)*(AC$8+AD8*AG8)</f>
        <v>4514.395901212481</v>
      </c>
      <c r="P8" s="60">
        <f aca="true" t="shared" si="9" ref="P8:P15">AH$8*(X8*(1-Y$8)+AA8*(1-AB$8))+S8</f>
        <v>296.60132570445023</v>
      </c>
      <c r="Q8" s="106">
        <v>317.544</v>
      </c>
      <c r="R8" s="97">
        <v>1.063</v>
      </c>
      <c r="S8" s="16">
        <f aca="true" t="shared" si="10" ref="S8:S15">AH$8*(U8-T8)</f>
        <v>133.94364559643526</v>
      </c>
      <c r="T8" s="16">
        <f aca="true" t="shared" si="11" ref="T8:U15">B8</f>
        <v>100.22335041300384</v>
      </c>
      <c r="U8" s="16">
        <f t="shared" si="11"/>
        <v>106.60161925092933</v>
      </c>
      <c r="V8" s="21">
        <f aca="true" t="shared" si="12" ref="V8:V13">T8/U8</f>
        <v>0.9401672424608138</v>
      </c>
      <c r="W8" s="16">
        <f aca="true" t="shared" si="13" ref="W8:W15">X8*Y$8</f>
        <v>1323.3109591188074</v>
      </c>
      <c r="X8" s="16">
        <f aca="true" t="shared" si="14" ref="X8:X15">D8</f>
        <v>1329.9607629334748</v>
      </c>
      <c r="Y8" s="21">
        <v>0.995</v>
      </c>
      <c r="Z8" s="20">
        <f aca="true" t="shared" si="15" ref="Z8:Z15">AA8*AB$8</f>
        <v>218.0642</v>
      </c>
      <c r="AA8" s="16">
        <f aca="true" t="shared" si="16" ref="AA8:AA15">E8</f>
        <v>219.16</v>
      </c>
      <c r="AB8" s="11">
        <v>0.995</v>
      </c>
      <c r="AC8" s="10">
        <v>2.75</v>
      </c>
      <c r="AD8">
        <v>0</v>
      </c>
      <c r="AE8" s="22">
        <f aca="true" t="shared" si="17" ref="AE8:AE15">F8/100</f>
        <v>0.34133242370766304</v>
      </c>
      <c r="AF8" s="9">
        <v>0</v>
      </c>
      <c r="AG8">
        <f aca="true" t="shared" si="18" ref="AG8:AG15">IF(AE8,AF8/AE8,0)</f>
        <v>0</v>
      </c>
      <c r="AH8" s="10">
        <v>21</v>
      </c>
      <c r="AI8" s="26">
        <f aca="true" t="shared" si="19" ref="AI8:AI15">SUM(AJ8:AN8)</f>
        <v>41890.39495622604</v>
      </c>
      <c r="AJ8" s="26">
        <f aca="true" t="shared" si="20" ref="AJ8:AJ15">U8*$AR$8</f>
        <v>2238.634004269516</v>
      </c>
      <c r="AK8" s="26">
        <f aca="true" t="shared" si="21" ref="AK8:AK15">AA8*$AR$8</f>
        <v>4602.36</v>
      </c>
      <c r="AL8" s="26">
        <f aca="true" t="shared" si="22" ref="AL8:AL15">X8*AR$8</f>
        <v>27929.176021602972</v>
      </c>
      <c r="AM8" s="20">
        <f aca="true" t="shared" si="23" ref="AM8:AM15">AU8*AY$8/AZ$8</f>
        <v>428.8712391535498</v>
      </c>
      <c r="AN8" s="20">
        <f aca="true" t="shared" si="24" ref="AN8:AN15">AT8*AX$8</f>
        <v>6691.3536912</v>
      </c>
      <c r="AO8" s="26">
        <f aca="true" t="shared" si="25" ref="AO8:AO15">AQ8*$AH$8</f>
        <v>34770.17002587249</v>
      </c>
      <c r="AP8" s="26">
        <f aca="true" t="shared" si="26" ref="AP8:AP15">AT8*$AX$8+AU8/$AZ$8*$AY$8</f>
        <v>7120.22493035355</v>
      </c>
      <c r="AQ8" s="26">
        <f aca="true" t="shared" si="27" ref="AQ8:AQ15">U8+X8+AA8</f>
        <v>1655.7223821844043</v>
      </c>
      <c r="AR8" s="24">
        <v>21</v>
      </c>
      <c r="AS8" s="24">
        <v>2.75</v>
      </c>
      <c r="AT8" s="101">
        <v>6294.7824</v>
      </c>
      <c r="AU8" s="101">
        <f>SUM(AV8:AW8)</f>
        <v>955.8099569999989</v>
      </c>
      <c r="AV8" s="101">
        <v>0</v>
      </c>
      <c r="AW8" s="101">
        <v>955.8099569999989</v>
      </c>
      <c r="AX8" s="97">
        <v>1.063</v>
      </c>
      <c r="AY8" s="23">
        <f>25.99*(44.009/12.011/277.78)*0.962</f>
        <v>0.329793970516107</v>
      </c>
      <c r="AZ8" s="11">
        <v>0.735</v>
      </c>
    </row>
    <row r="9" spans="1:52" ht="12.75">
      <c r="A9" s="56">
        <v>41061</v>
      </c>
      <c r="B9" s="107">
        <v>253.59079849542798</v>
      </c>
      <c r="C9" s="107">
        <v>272.8147567912736</v>
      </c>
      <c r="D9" s="106">
        <v>1374.7449602819554</v>
      </c>
      <c r="E9" s="106">
        <v>88.4239999999999</v>
      </c>
      <c r="F9" s="41">
        <v>35.29621689571896</v>
      </c>
      <c r="G9" s="43">
        <f t="shared" si="0"/>
        <v>1735.983717073229</v>
      </c>
      <c r="H9" s="16">
        <f t="shared" si="1"/>
        <v>2421176.732319706</v>
      </c>
      <c r="I9" s="26">
        <f t="shared" si="2"/>
        <v>38034.17637747693</v>
      </c>
      <c r="J9" s="26">
        <f t="shared" si="3"/>
        <v>5595.015917876291</v>
      </c>
      <c r="K9" s="29">
        <f t="shared" si="4"/>
        <v>336.7092894</v>
      </c>
      <c r="L9" s="26">
        <f t="shared" si="5"/>
        <v>1101.0778200751856</v>
      </c>
      <c r="M9" s="26">
        <f t="shared" si="6"/>
        <v>251.2346899999997</v>
      </c>
      <c r="N9" s="26">
        <f t="shared" si="7"/>
        <v>3905.994118401106</v>
      </c>
      <c r="O9" s="26">
        <f t="shared" si="8"/>
        <v>4700.970763433927</v>
      </c>
      <c r="P9" s="60">
        <f t="shared" si="9"/>
        <v>557.335865042364</v>
      </c>
      <c r="Q9" s="106">
        <v>316.7538</v>
      </c>
      <c r="R9" s="97">
        <v>1.063</v>
      </c>
      <c r="S9" s="16">
        <f t="shared" si="10"/>
        <v>403.7031242127586</v>
      </c>
      <c r="T9" s="16">
        <f t="shared" si="11"/>
        <v>253.59079849542798</v>
      </c>
      <c r="U9" s="16">
        <f t="shared" si="11"/>
        <v>272.8147567912736</v>
      </c>
      <c r="V9" s="21">
        <f t="shared" si="12"/>
        <v>0.9295347563967971</v>
      </c>
      <c r="W9" s="16">
        <f t="shared" si="13"/>
        <v>1367.8712354805457</v>
      </c>
      <c r="X9" s="16">
        <f t="shared" si="14"/>
        <v>1374.7449602819554</v>
      </c>
      <c r="Y9" s="21"/>
      <c r="Z9" s="20">
        <f t="shared" si="15"/>
        <v>87.98187999999989</v>
      </c>
      <c r="AA9" s="16">
        <f t="shared" si="16"/>
        <v>88.4239999999999</v>
      </c>
      <c r="AB9" s="11"/>
      <c r="AC9" s="10"/>
      <c r="AD9">
        <v>0</v>
      </c>
      <c r="AE9" s="22">
        <f t="shared" si="17"/>
        <v>0.3529621689571896</v>
      </c>
      <c r="AF9" s="9">
        <v>0</v>
      </c>
      <c r="AG9">
        <f t="shared" si="18"/>
        <v>0</v>
      </c>
      <c r="AH9" s="10"/>
      <c r="AI9" s="26">
        <f t="shared" si="19"/>
        <v>43629.19229535322</v>
      </c>
      <c r="AJ9" s="26">
        <f t="shared" si="20"/>
        <v>5729.109892616746</v>
      </c>
      <c r="AK9" s="26">
        <f t="shared" si="21"/>
        <v>1856.9039999999977</v>
      </c>
      <c r="AL9" s="26">
        <f t="shared" si="22"/>
        <v>28869.644165921065</v>
      </c>
      <c r="AM9" s="20">
        <f t="shared" si="23"/>
        <v>121.70937941541179</v>
      </c>
      <c r="AN9" s="20">
        <f t="shared" si="24"/>
        <v>7051.824857399999</v>
      </c>
      <c r="AO9" s="26">
        <f t="shared" si="25"/>
        <v>36455.65805853781</v>
      </c>
      <c r="AP9" s="26">
        <f t="shared" si="26"/>
        <v>7173.534236815411</v>
      </c>
      <c r="AQ9" s="26">
        <f t="shared" si="27"/>
        <v>1735.983717073229</v>
      </c>
      <c r="AR9" s="25"/>
      <c r="AS9" s="25"/>
      <c r="AT9" s="101">
        <v>6633.889799999999</v>
      </c>
      <c r="AU9" s="101">
        <f aca="true" t="shared" si="28" ref="AU9:AU15">SUM(AV9:AW9)</f>
        <v>271.24933099999976</v>
      </c>
      <c r="AV9" s="101">
        <v>0</v>
      </c>
      <c r="AW9" s="101">
        <v>271.24933099999976</v>
      </c>
      <c r="AX9" s="97">
        <v>1.063</v>
      </c>
      <c r="AY9" s="23"/>
      <c r="AZ9" s="30"/>
    </row>
    <row r="10" spans="1:52" ht="12.75">
      <c r="A10" s="56">
        <v>41091</v>
      </c>
      <c r="B10" s="107">
        <v>166.3065411086373</v>
      </c>
      <c r="C10" s="107">
        <v>179.22963916457198</v>
      </c>
      <c r="D10" s="106">
        <v>1558.6228391121467</v>
      </c>
      <c r="E10" s="106">
        <v>98.96599999999988</v>
      </c>
      <c r="F10" s="41">
        <v>33.68288499869444</v>
      </c>
      <c r="G10" s="43">
        <f t="shared" si="0"/>
        <v>1836.8184782767187</v>
      </c>
      <c r="H10" s="16">
        <f t="shared" si="1"/>
        <v>2561810.9878336387</v>
      </c>
      <c r="I10" s="26">
        <f t="shared" si="2"/>
        <v>40571.60290714162</v>
      </c>
      <c r="J10" s="26">
        <f t="shared" si="3"/>
        <v>5820.027163550768</v>
      </c>
      <c r="K10" s="29">
        <f t="shared" si="4"/>
        <v>381.67482720000004</v>
      </c>
      <c r="L10" s="26">
        <f t="shared" si="5"/>
        <v>728.7280472233808</v>
      </c>
      <c r="M10" s="26">
        <f t="shared" si="6"/>
        <v>281.1871474999997</v>
      </c>
      <c r="N10" s="26">
        <f t="shared" si="7"/>
        <v>4428.437141627387</v>
      </c>
      <c r="O10" s="26">
        <f t="shared" si="8"/>
        <v>4992.920449069364</v>
      </c>
      <c r="P10" s="60">
        <f t="shared" si="9"/>
        <v>445.4318872814037</v>
      </c>
      <c r="Q10" s="106">
        <v>359.05440000000004</v>
      </c>
      <c r="R10" s="97">
        <v>1.063</v>
      </c>
      <c r="S10" s="16">
        <f t="shared" si="10"/>
        <v>271.38505917462817</v>
      </c>
      <c r="T10" s="16">
        <f t="shared" si="11"/>
        <v>166.3065411086373</v>
      </c>
      <c r="U10" s="16">
        <f t="shared" si="11"/>
        <v>179.22963916457198</v>
      </c>
      <c r="V10" s="21">
        <f t="shared" si="12"/>
        <v>0.9278964231799381</v>
      </c>
      <c r="W10" s="16">
        <f t="shared" si="13"/>
        <v>1550.829724916586</v>
      </c>
      <c r="X10" s="16">
        <f t="shared" si="14"/>
        <v>1558.6228391121467</v>
      </c>
      <c r="Y10" s="21"/>
      <c r="Z10" s="20">
        <f t="shared" si="15"/>
        <v>98.47116999999989</v>
      </c>
      <c r="AA10" s="16">
        <f t="shared" si="16"/>
        <v>98.96599999999988</v>
      </c>
      <c r="AB10" s="11"/>
      <c r="AC10" s="10"/>
      <c r="AD10">
        <v>0</v>
      </c>
      <c r="AE10" s="22">
        <f t="shared" si="17"/>
        <v>0.3368288499869444</v>
      </c>
      <c r="AF10" s="9">
        <v>0</v>
      </c>
      <c r="AG10">
        <f t="shared" si="18"/>
        <v>0</v>
      </c>
      <c r="AH10" s="10"/>
      <c r="AI10" s="26">
        <f t="shared" si="19"/>
        <v>46391.63007069239</v>
      </c>
      <c r="AJ10" s="26">
        <f t="shared" si="20"/>
        <v>3763.8224224560117</v>
      </c>
      <c r="AK10" s="26">
        <f t="shared" si="21"/>
        <v>2078.2859999999973</v>
      </c>
      <c r="AL10" s="26">
        <f t="shared" si="22"/>
        <v>32731.079621355082</v>
      </c>
      <c r="AM10" s="20">
        <f t="shared" si="23"/>
        <v>83.37009268129867</v>
      </c>
      <c r="AN10" s="20">
        <f t="shared" si="24"/>
        <v>7735.071934199998</v>
      </c>
      <c r="AO10" s="26">
        <f t="shared" si="25"/>
        <v>38573.18804381109</v>
      </c>
      <c r="AP10" s="26">
        <f t="shared" si="26"/>
        <v>7818.442026881297</v>
      </c>
      <c r="AQ10" s="26">
        <f t="shared" si="27"/>
        <v>1836.8184782767187</v>
      </c>
      <c r="AR10" s="25"/>
      <c r="AS10" s="25"/>
      <c r="AT10" s="101">
        <v>7276.643399999999</v>
      </c>
      <c r="AU10" s="101">
        <f t="shared" si="28"/>
        <v>185.80393699999976</v>
      </c>
      <c r="AV10" s="101">
        <v>0</v>
      </c>
      <c r="AW10" s="101">
        <v>185.80393699999976</v>
      </c>
      <c r="AX10" s="97">
        <v>1.063</v>
      </c>
      <c r="AY10" s="23"/>
      <c r="AZ10" s="30"/>
    </row>
    <row r="11" spans="1:52" ht="12.75">
      <c r="A11" s="56">
        <v>41122</v>
      </c>
      <c r="B11" s="107">
        <v>27.725992803947037</v>
      </c>
      <c r="C11" s="107">
        <v>29.698499890649327</v>
      </c>
      <c r="D11" s="106">
        <v>1460.6876556129498</v>
      </c>
      <c r="E11" s="106">
        <v>83.18999999999974</v>
      </c>
      <c r="F11" s="41">
        <v>32.70454018495472</v>
      </c>
      <c r="G11" s="43">
        <f t="shared" si="0"/>
        <v>1573.576155503599</v>
      </c>
      <c r="H11" s="16">
        <f t="shared" si="1"/>
        <v>2194666.883547558</v>
      </c>
      <c r="I11" s="26">
        <f t="shared" si="2"/>
        <v>35235.60821902873</v>
      </c>
      <c r="J11" s="26">
        <f t="shared" si="3"/>
        <v>4865.848582641895</v>
      </c>
      <c r="K11" s="29">
        <f t="shared" si="4"/>
        <v>361.6370646</v>
      </c>
      <c r="L11" s="26">
        <f t="shared" si="5"/>
        <v>117.66912903160244</v>
      </c>
      <c r="M11" s="26">
        <f t="shared" si="6"/>
        <v>236.36358749999928</v>
      </c>
      <c r="N11" s="26">
        <f t="shared" si="7"/>
        <v>4150.178801510294</v>
      </c>
      <c r="O11" s="26">
        <f t="shared" si="8"/>
        <v>4300.681715381787</v>
      </c>
      <c r="P11" s="60">
        <f t="shared" si="9"/>
        <v>203.52980266010795</v>
      </c>
      <c r="Q11" s="106">
        <v>340.2042</v>
      </c>
      <c r="R11" s="97">
        <v>1.063</v>
      </c>
      <c r="S11" s="16">
        <f t="shared" si="10"/>
        <v>41.422648820748094</v>
      </c>
      <c r="T11" s="16">
        <f t="shared" si="11"/>
        <v>27.725992803947037</v>
      </c>
      <c r="U11" s="16">
        <f t="shared" si="11"/>
        <v>29.698499890649327</v>
      </c>
      <c r="V11" s="21">
        <f t="shared" si="12"/>
        <v>0.9335822653007689</v>
      </c>
      <c r="W11" s="16">
        <f t="shared" si="13"/>
        <v>1453.384217334885</v>
      </c>
      <c r="X11" s="16">
        <f t="shared" si="14"/>
        <v>1460.6876556129498</v>
      </c>
      <c r="Y11" s="21"/>
      <c r="Z11" s="20">
        <f t="shared" si="15"/>
        <v>82.77404999999975</v>
      </c>
      <c r="AA11" s="16">
        <f t="shared" si="16"/>
        <v>83.18999999999974</v>
      </c>
      <c r="AB11" s="11"/>
      <c r="AC11" s="10"/>
      <c r="AD11">
        <v>0</v>
      </c>
      <c r="AE11" s="22">
        <f t="shared" si="17"/>
        <v>0.3270454018495472</v>
      </c>
      <c r="AF11" s="9">
        <v>0</v>
      </c>
      <c r="AG11">
        <f t="shared" si="18"/>
        <v>0</v>
      </c>
      <c r="AH11" s="10"/>
      <c r="AI11" s="26">
        <f t="shared" si="19"/>
        <v>40101.45680167062</v>
      </c>
      <c r="AJ11" s="26">
        <f t="shared" si="20"/>
        <v>623.6684977036358</v>
      </c>
      <c r="AK11" s="26">
        <f t="shared" si="21"/>
        <v>1746.9899999999946</v>
      </c>
      <c r="AL11" s="26">
        <f t="shared" si="22"/>
        <v>30674.440767871947</v>
      </c>
      <c r="AM11" s="20">
        <f t="shared" si="23"/>
        <v>100.39019189504637</v>
      </c>
      <c r="AN11" s="20">
        <f t="shared" si="24"/>
        <v>6955.967344199997</v>
      </c>
      <c r="AO11" s="26">
        <f t="shared" si="25"/>
        <v>33045.099265575576</v>
      </c>
      <c r="AP11" s="26">
        <f t="shared" si="26"/>
        <v>7056.357536095043</v>
      </c>
      <c r="AQ11" s="26">
        <f t="shared" si="27"/>
        <v>1573.576155503599</v>
      </c>
      <c r="AR11" s="25"/>
      <c r="AS11" s="25"/>
      <c r="AT11" s="101">
        <v>6543.713399999997</v>
      </c>
      <c r="AU11" s="101">
        <f t="shared" si="28"/>
        <v>223.73602200000005</v>
      </c>
      <c r="AV11" s="101">
        <v>0</v>
      </c>
      <c r="AW11" s="101">
        <v>223.73602200000005</v>
      </c>
      <c r="AX11" s="97">
        <v>1.063</v>
      </c>
      <c r="AY11" s="23"/>
      <c r="AZ11" s="30"/>
    </row>
    <row r="12" spans="1:52" ht="12.75">
      <c r="A12" s="56">
        <v>41153</v>
      </c>
      <c r="B12" s="107">
        <v>224.05141163971643</v>
      </c>
      <c r="C12" s="107">
        <v>238.74891330098347</v>
      </c>
      <c r="D12" s="106">
        <v>1060.6389837105583</v>
      </c>
      <c r="E12" s="106">
        <v>65.65400000000004</v>
      </c>
      <c r="F12" s="41">
        <v>31.99898941084443</v>
      </c>
      <c r="G12" s="43">
        <f t="shared" si="0"/>
        <v>1365.0418970115418</v>
      </c>
      <c r="H12" s="16">
        <f t="shared" si="1"/>
        <v>1903824.1241444098</v>
      </c>
      <c r="I12" s="26">
        <f t="shared" si="2"/>
        <v>29840.57929564351</v>
      </c>
      <c r="J12" s="26">
        <f t="shared" si="3"/>
        <v>4401.466771863451</v>
      </c>
      <c r="K12" s="29">
        <f t="shared" si="4"/>
        <v>276.59791499999994</v>
      </c>
      <c r="L12" s="26">
        <f t="shared" si="5"/>
        <v>924.7889168958282</v>
      </c>
      <c r="M12" s="26">
        <f t="shared" si="6"/>
        <v>186.5394275000001</v>
      </c>
      <c r="N12" s="26">
        <f t="shared" si="7"/>
        <v>3013.5405124676236</v>
      </c>
      <c r="O12" s="26">
        <f t="shared" si="8"/>
        <v>3697.960558687235</v>
      </c>
      <c r="P12" s="60">
        <f t="shared" si="9"/>
        <v>426.9082981762166</v>
      </c>
      <c r="Q12" s="106">
        <v>260.205</v>
      </c>
      <c r="R12" s="97">
        <v>1.063</v>
      </c>
      <c r="S12" s="16">
        <f t="shared" si="10"/>
        <v>308.64753488660784</v>
      </c>
      <c r="T12" s="16">
        <f t="shared" si="11"/>
        <v>224.05141163971643</v>
      </c>
      <c r="U12" s="16">
        <f t="shared" si="11"/>
        <v>238.74891330098347</v>
      </c>
      <c r="V12" s="21">
        <f t="shared" si="12"/>
        <v>0.9384395034178089</v>
      </c>
      <c r="W12" s="16">
        <f t="shared" si="13"/>
        <v>1055.3357887920054</v>
      </c>
      <c r="X12" s="16">
        <f t="shared" si="14"/>
        <v>1060.6389837105583</v>
      </c>
      <c r="Y12" s="21"/>
      <c r="Z12" s="20">
        <f t="shared" si="15"/>
        <v>65.32573000000004</v>
      </c>
      <c r="AA12" s="16">
        <f t="shared" si="16"/>
        <v>65.65400000000004</v>
      </c>
      <c r="AB12" s="11"/>
      <c r="AC12" s="10"/>
      <c r="AD12">
        <v>0</v>
      </c>
      <c r="AE12" s="22">
        <f t="shared" si="17"/>
        <v>0.3199898941084443</v>
      </c>
      <c r="AF12" s="9">
        <v>0</v>
      </c>
      <c r="AG12">
        <f t="shared" si="18"/>
        <v>0</v>
      </c>
      <c r="AH12" s="10"/>
      <c r="AI12" s="26">
        <f t="shared" si="19"/>
        <v>34242.04606750696</v>
      </c>
      <c r="AJ12" s="26">
        <f t="shared" si="20"/>
        <v>5013.727179320653</v>
      </c>
      <c r="AK12" s="26">
        <f t="shared" si="21"/>
        <v>1378.7340000000008</v>
      </c>
      <c r="AL12" s="26">
        <f t="shared" si="22"/>
        <v>22273.418657921724</v>
      </c>
      <c r="AM12" s="20">
        <f t="shared" si="23"/>
        <v>211.47799606458693</v>
      </c>
      <c r="AN12" s="20">
        <f t="shared" si="24"/>
        <v>5364.6882342</v>
      </c>
      <c r="AO12" s="26">
        <f t="shared" si="25"/>
        <v>28665.879837242377</v>
      </c>
      <c r="AP12" s="26">
        <f t="shared" si="26"/>
        <v>5576.166230264587</v>
      </c>
      <c r="AQ12" s="26">
        <f t="shared" si="27"/>
        <v>1365.0418970115418</v>
      </c>
      <c r="AR12" s="25"/>
      <c r="AS12" s="25"/>
      <c r="AT12" s="101">
        <v>5046.7434</v>
      </c>
      <c r="AU12" s="101">
        <f t="shared" si="28"/>
        <v>471.3134290000003</v>
      </c>
      <c r="AV12" s="101">
        <v>0</v>
      </c>
      <c r="AW12" s="101">
        <v>471.3134290000003</v>
      </c>
      <c r="AX12" s="97">
        <v>1.063</v>
      </c>
      <c r="AY12" s="23"/>
      <c r="AZ12" s="30"/>
    </row>
    <row r="13" spans="1:52" ht="12.75">
      <c r="A13" s="56">
        <v>41183</v>
      </c>
      <c r="B13" s="107">
        <v>14.030050408303252</v>
      </c>
      <c r="C13" s="107">
        <v>15.43368289209413</v>
      </c>
      <c r="D13" s="106">
        <v>1019.0784207032103</v>
      </c>
      <c r="E13" s="106">
        <v>22.75200000000002</v>
      </c>
      <c r="F13" s="41">
        <v>31.819288524539775</v>
      </c>
      <c r="G13" s="43">
        <f t="shared" si="0"/>
        <v>1057.2641035953045</v>
      </c>
      <c r="H13" s="16">
        <f t="shared" si="1"/>
        <v>1474566.3927410105</v>
      </c>
      <c r="I13" s="26">
        <f t="shared" si="2"/>
        <v>24031.727021977815</v>
      </c>
      <c r="J13" s="26">
        <f t="shared" si="3"/>
        <v>3290.4414598054386</v>
      </c>
      <c r="K13" s="29">
        <f t="shared" si="4"/>
        <v>262.2818562</v>
      </c>
      <c r="L13" s="26">
        <f t="shared" si="5"/>
        <v>68.05892078244237</v>
      </c>
      <c r="M13" s="26">
        <f t="shared" si="6"/>
        <v>64.64412000000007</v>
      </c>
      <c r="N13" s="26">
        <f t="shared" si="7"/>
        <v>2895.456562822996</v>
      </c>
      <c r="O13" s="26">
        <f t="shared" si="8"/>
        <v>2889.291127271993</v>
      </c>
      <c r="P13" s="60">
        <f t="shared" si="9"/>
        <v>138.8684763334456</v>
      </c>
      <c r="Q13" s="106">
        <v>246.7374</v>
      </c>
      <c r="R13" s="97">
        <v>1.063</v>
      </c>
      <c r="S13" s="16">
        <f t="shared" si="10"/>
        <v>29.47628215960843</v>
      </c>
      <c r="T13" s="16">
        <f t="shared" si="11"/>
        <v>14.030050408303252</v>
      </c>
      <c r="U13" s="16">
        <f t="shared" si="11"/>
        <v>15.43368289209413</v>
      </c>
      <c r="V13" s="21">
        <f t="shared" si="12"/>
        <v>0.9090539507903272</v>
      </c>
      <c r="W13" s="16">
        <f t="shared" si="13"/>
        <v>1013.9830285996943</v>
      </c>
      <c r="X13" s="16">
        <f t="shared" si="14"/>
        <v>1019.0784207032103</v>
      </c>
      <c r="Y13" s="21"/>
      <c r="Z13" s="20">
        <f t="shared" si="15"/>
        <v>22.63824000000002</v>
      </c>
      <c r="AA13" s="16">
        <f t="shared" si="16"/>
        <v>22.75200000000002</v>
      </c>
      <c r="AB13" s="11"/>
      <c r="AC13" s="10"/>
      <c r="AD13">
        <v>0</v>
      </c>
      <c r="AE13" s="22">
        <f t="shared" si="17"/>
        <v>0.31819288524539774</v>
      </c>
      <c r="AF13" s="9">
        <v>0</v>
      </c>
      <c r="AG13">
        <f t="shared" si="18"/>
        <v>0</v>
      </c>
      <c r="AH13" s="10"/>
      <c r="AI13" s="26">
        <f t="shared" si="19"/>
        <v>27322.168481783254</v>
      </c>
      <c r="AJ13" s="26">
        <f t="shared" si="20"/>
        <v>324.10734073397674</v>
      </c>
      <c r="AK13" s="26">
        <f t="shared" si="21"/>
        <v>477.7920000000004</v>
      </c>
      <c r="AL13" s="26">
        <f t="shared" si="22"/>
        <v>21400.646834767416</v>
      </c>
      <c r="AM13" s="20">
        <f t="shared" si="23"/>
        <v>117.74341308186706</v>
      </c>
      <c r="AN13" s="20">
        <f t="shared" si="24"/>
        <v>5001.878893199994</v>
      </c>
      <c r="AO13" s="26">
        <f t="shared" si="25"/>
        <v>22202.546175501393</v>
      </c>
      <c r="AP13" s="26">
        <f t="shared" si="26"/>
        <v>5119.622306281862</v>
      </c>
      <c r="AQ13" s="26">
        <f t="shared" si="27"/>
        <v>1057.2641035953045</v>
      </c>
      <c r="AR13" s="25"/>
      <c r="AS13" s="25"/>
      <c r="AT13" s="101">
        <v>4705.436399999995</v>
      </c>
      <c r="AU13" s="101">
        <f t="shared" si="28"/>
        <v>262.4105240000003</v>
      </c>
      <c r="AV13" s="101">
        <v>0</v>
      </c>
      <c r="AW13" s="101">
        <v>262.4105240000003</v>
      </c>
      <c r="AX13" s="97">
        <v>1.063</v>
      </c>
      <c r="AY13" s="23"/>
      <c r="AZ13" s="30"/>
    </row>
    <row r="14" spans="1:52" ht="12.75">
      <c r="A14" s="56">
        <v>41214</v>
      </c>
      <c r="B14" s="107">
        <v>0</v>
      </c>
      <c r="C14" s="107">
        <v>0</v>
      </c>
      <c r="D14" s="106">
        <v>853.1645804088714</v>
      </c>
      <c r="E14" s="106">
        <v>8.568999999999999</v>
      </c>
      <c r="F14" s="41">
        <v>30.392516261570012</v>
      </c>
      <c r="G14" s="43">
        <f t="shared" si="0"/>
        <v>861.7335804088714</v>
      </c>
      <c r="H14" s="16">
        <f t="shared" si="1"/>
        <v>1201859.9447822473</v>
      </c>
      <c r="I14" s="26">
        <f t="shared" si="2"/>
        <v>21121.74690898379</v>
      </c>
      <c r="J14" s="26">
        <f t="shared" si="3"/>
        <v>2667.937673336706</v>
      </c>
      <c r="K14" s="29">
        <f t="shared" si="4"/>
        <v>219.537138</v>
      </c>
      <c r="L14" s="26">
        <f t="shared" si="5"/>
        <v>0</v>
      </c>
      <c r="M14" s="26">
        <f t="shared" si="6"/>
        <v>24.346671249999996</v>
      </c>
      <c r="N14" s="26">
        <f t="shared" si="7"/>
        <v>2424.053864086706</v>
      </c>
      <c r="O14" s="26">
        <f t="shared" si="8"/>
        <v>2357.9185093937745</v>
      </c>
      <c r="P14" s="60">
        <f t="shared" si="9"/>
        <v>90.48202594293157</v>
      </c>
      <c r="Q14" s="106">
        <v>206.526</v>
      </c>
      <c r="R14" s="97">
        <v>1.063</v>
      </c>
      <c r="S14" s="16">
        <f t="shared" si="10"/>
        <v>0</v>
      </c>
      <c r="T14" s="16">
        <f t="shared" si="11"/>
        <v>0</v>
      </c>
      <c r="U14" s="16">
        <f t="shared" si="11"/>
        <v>0</v>
      </c>
      <c r="V14" s="21"/>
      <c r="W14" s="16">
        <f t="shared" si="13"/>
        <v>848.8987575068271</v>
      </c>
      <c r="X14" s="16">
        <f t="shared" si="14"/>
        <v>853.1645804088714</v>
      </c>
      <c r="Y14" s="21"/>
      <c r="Z14" s="20">
        <f t="shared" si="15"/>
        <v>8.526155</v>
      </c>
      <c r="AA14" s="16">
        <f t="shared" si="16"/>
        <v>8.568999999999999</v>
      </c>
      <c r="AB14" s="11"/>
      <c r="AC14" s="10"/>
      <c r="AD14">
        <v>0</v>
      </c>
      <c r="AE14" s="22">
        <f t="shared" si="17"/>
        <v>0.30392516261570013</v>
      </c>
      <c r="AF14" s="9">
        <v>0</v>
      </c>
      <c r="AG14">
        <f t="shared" si="18"/>
        <v>0</v>
      </c>
      <c r="AH14" s="10"/>
      <c r="AI14" s="26">
        <f t="shared" si="19"/>
        <v>23789.684582320497</v>
      </c>
      <c r="AJ14" s="26">
        <f t="shared" si="20"/>
        <v>0</v>
      </c>
      <c r="AK14" s="26">
        <f t="shared" si="21"/>
        <v>179.94899999999998</v>
      </c>
      <c r="AL14" s="26">
        <f t="shared" si="22"/>
        <v>17916.4561885863</v>
      </c>
      <c r="AM14" s="20">
        <f t="shared" si="23"/>
        <v>1358.8052631341964</v>
      </c>
      <c r="AN14" s="20">
        <f t="shared" si="24"/>
        <v>4334.4741306</v>
      </c>
      <c r="AO14" s="26">
        <f t="shared" si="25"/>
        <v>18096.405188586297</v>
      </c>
      <c r="AP14" s="26">
        <f t="shared" si="26"/>
        <v>5693.279393734196</v>
      </c>
      <c r="AQ14" s="26">
        <f t="shared" si="27"/>
        <v>861.7335804088714</v>
      </c>
      <c r="AR14" s="25"/>
      <c r="AS14" s="25"/>
      <c r="AT14" s="101">
        <v>4077.5862</v>
      </c>
      <c r="AU14" s="101">
        <f t="shared" si="28"/>
        <v>3028.320581000001</v>
      </c>
      <c r="AV14" s="101">
        <v>3028.320581000001</v>
      </c>
      <c r="AW14" s="101">
        <v>0</v>
      </c>
      <c r="AX14" s="97">
        <v>1.063</v>
      </c>
      <c r="AY14" s="23"/>
      <c r="AZ14" s="30"/>
    </row>
    <row r="15" spans="1:52" ht="13.5" thickBot="1">
      <c r="A15" s="56">
        <v>41244</v>
      </c>
      <c r="B15" s="107">
        <v>0</v>
      </c>
      <c r="C15" s="107">
        <v>0</v>
      </c>
      <c r="D15" s="106">
        <v>395.0849255609824</v>
      </c>
      <c r="E15" s="106">
        <v>0</v>
      </c>
      <c r="F15" s="41">
        <v>29.662492278602983</v>
      </c>
      <c r="G15" s="43">
        <f t="shared" si="0"/>
        <v>395.0849255609824</v>
      </c>
      <c r="H15" s="16">
        <f t="shared" si="1"/>
        <v>551025.0007824022</v>
      </c>
      <c r="I15" s="26">
        <f t="shared" si="2"/>
        <v>10034.9357775814</v>
      </c>
      <c r="J15" s="26">
        <f t="shared" si="3"/>
        <v>1264.6643101501413</v>
      </c>
      <c r="K15" s="29">
        <f t="shared" si="4"/>
        <v>142.12926539999998</v>
      </c>
      <c r="L15" s="26">
        <f t="shared" si="5"/>
        <v>0</v>
      </c>
      <c r="M15" s="26">
        <f t="shared" si="6"/>
        <v>0</v>
      </c>
      <c r="N15" s="26">
        <f t="shared" si="7"/>
        <v>1122.5350447501414</v>
      </c>
      <c r="O15" s="26">
        <f t="shared" si="8"/>
        <v>1081.0511275662382</v>
      </c>
      <c r="P15" s="60">
        <f t="shared" si="9"/>
        <v>41.483917183903195</v>
      </c>
      <c r="Q15" s="106">
        <v>133.70579999999998</v>
      </c>
      <c r="R15" s="97">
        <v>1.063</v>
      </c>
      <c r="S15" s="16">
        <f t="shared" si="10"/>
        <v>0</v>
      </c>
      <c r="T15" s="16">
        <f t="shared" si="11"/>
        <v>0</v>
      </c>
      <c r="U15" s="16">
        <f t="shared" si="11"/>
        <v>0</v>
      </c>
      <c r="V15" s="21"/>
      <c r="W15" s="16">
        <f t="shared" si="13"/>
        <v>393.1095009331775</v>
      </c>
      <c r="X15" s="16">
        <f t="shared" si="14"/>
        <v>395.0849255609824</v>
      </c>
      <c r="Y15" s="21"/>
      <c r="Z15" s="20">
        <f t="shared" si="15"/>
        <v>0</v>
      </c>
      <c r="AA15" s="16">
        <f t="shared" si="16"/>
        <v>0</v>
      </c>
      <c r="AB15" s="11"/>
      <c r="AC15" s="10"/>
      <c r="AD15">
        <v>0</v>
      </c>
      <c r="AE15" s="22">
        <f t="shared" si="17"/>
        <v>0.2966249227860298</v>
      </c>
      <c r="AF15" s="9">
        <v>0</v>
      </c>
      <c r="AG15">
        <f t="shared" si="18"/>
        <v>0</v>
      </c>
      <c r="AH15" s="10"/>
      <c r="AI15" s="26">
        <f t="shared" si="19"/>
        <v>11299.600087731542</v>
      </c>
      <c r="AJ15" s="26">
        <f t="shared" si="20"/>
        <v>0</v>
      </c>
      <c r="AK15" s="26">
        <f t="shared" si="21"/>
        <v>0</v>
      </c>
      <c r="AL15" s="26">
        <f t="shared" si="22"/>
        <v>8296.78343678063</v>
      </c>
      <c r="AM15" s="20">
        <f t="shared" si="23"/>
        <v>1065.9047917509126</v>
      </c>
      <c r="AN15" s="20">
        <f t="shared" si="24"/>
        <v>1936.9118591999998</v>
      </c>
      <c r="AO15" s="26">
        <f t="shared" si="25"/>
        <v>8296.78343678063</v>
      </c>
      <c r="AP15" s="26">
        <f t="shared" si="26"/>
        <v>3002.8166509509124</v>
      </c>
      <c r="AQ15" s="26">
        <f t="shared" si="27"/>
        <v>395.0849255609824</v>
      </c>
      <c r="AR15" s="25"/>
      <c r="AS15" s="25"/>
      <c r="AT15" s="101">
        <v>1822.1183999999998</v>
      </c>
      <c r="AU15" s="101">
        <f t="shared" si="28"/>
        <v>2375.5438</v>
      </c>
      <c r="AV15" s="101">
        <v>2375.5438</v>
      </c>
      <c r="AW15" s="101">
        <v>0</v>
      </c>
      <c r="AX15" s="97">
        <v>1.063</v>
      </c>
      <c r="AY15" s="23"/>
      <c r="AZ15" s="30"/>
    </row>
    <row r="16" spans="1:52" ht="13.5" thickBot="1">
      <c r="A16" s="14" t="s">
        <v>145</v>
      </c>
      <c r="B16" s="15">
        <f>SUM(B8:B15)</f>
        <v>785.9281448690359</v>
      </c>
      <c r="C16" s="15">
        <f>SUM(C8:C15)</f>
        <v>842.5271112905018</v>
      </c>
      <c r="D16" s="15">
        <f>SUM(D8:D15)</f>
        <v>9051.98312832415</v>
      </c>
      <c r="E16" s="15">
        <f>SUM(E8:E15)</f>
        <v>586.7149999999996</v>
      </c>
      <c r="F16" s="57">
        <v>32.46003092297266</v>
      </c>
      <c r="G16" s="15">
        <f aca="true" t="shared" si="29" ref="G16:Q16">SUM(G8:G15)</f>
        <v>10481.22523961465</v>
      </c>
      <c r="H16" s="55">
        <f t="shared" si="29"/>
        <v>14618166.303507186</v>
      </c>
      <c r="I16" s="55">
        <f t="shared" si="29"/>
        <v>235612.2249651429</v>
      </c>
      <c r="J16" s="55">
        <f t="shared" si="29"/>
        <v>33053.94837814162</v>
      </c>
      <c r="K16" s="15">
        <f t="shared" si="29"/>
        <v>2318.1166277999996</v>
      </c>
      <c r="L16" s="55">
        <f t="shared" si="29"/>
        <v>3349.8806932406355</v>
      </c>
      <c r="M16" s="55">
        <f t="shared" si="29"/>
        <v>1667.0039937499992</v>
      </c>
      <c r="N16" s="55">
        <f t="shared" si="29"/>
        <v>25718.947063350988</v>
      </c>
      <c r="O16" s="15">
        <f t="shared" si="29"/>
        <v>28535.1901520168</v>
      </c>
      <c r="P16" s="61">
        <f t="shared" si="29"/>
        <v>2200.6415983248226</v>
      </c>
      <c r="Q16" s="61">
        <f t="shared" si="29"/>
        <v>2180.7306</v>
      </c>
      <c r="R16" s="61"/>
      <c r="S16" s="61">
        <f aca="true" t="shared" si="30" ref="S16:X16">SUM(S8:S15)</f>
        <v>1188.5782948507865</v>
      </c>
      <c r="T16" s="61">
        <f t="shared" si="30"/>
        <v>785.9281448690359</v>
      </c>
      <c r="U16" s="61">
        <f t="shared" si="30"/>
        <v>842.5271112905018</v>
      </c>
      <c r="V16" s="61"/>
      <c r="W16" s="61">
        <f t="shared" si="30"/>
        <v>9006.72321268253</v>
      </c>
      <c r="X16" s="61">
        <f t="shared" si="30"/>
        <v>9051.98312832415</v>
      </c>
      <c r="Y16" s="61"/>
      <c r="Z16" s="61">
        <f>SUM(Z8:Z15)</f>
        <v>583.7814249999996</v>
      </c>
      <c r="AA16" s="61">
        <f>SUM(AA8:AA15)</f>
        <v>586.7149999999996</v>
      </c>
      <c r="AB16" s="61"/>
      <c r="AC16" s="61"/>
      <c r="AD16" s="61">
        <f>SUM(AD8:AD15)</f>
        <v>0</v>
      </c>
      <c r="AE16" s="61"/>
      <c r="AF16" s="61">
        <f>SUM(AF8:AF15)</f>
        <v>0</v>
      </c>
      <c r="AG16" s="61">
        <f>SUM(AG8:AG15)</f>
        <v>0</v>
      </c>
      <c r="AH16" s="61"/>
      <c r="AI16" s="55">
        <f aca="true" t="shared" si="31" ref="AI16:AQ16">SUM(AI8:AI15)</f>
        <v>268666.1733432845</v>
      </c>
      <c r="AJ16" s="55">
        <f t="shared" si="31"/>
        <v>17693.069337100536</v>
      </c>
      <c r="AK16" s="55">
        <f t="shared" si="31"/>
        <v>12321.014999999992</v>
      </c>
      <c r="AL16" s="55">
        <f t="shared" si="31"/>
        <v>190091.64569480714</v>
      </c>
      <c r="AM16" s="55">
        <f t="shared" si="31"/>
        <v>3488.27236717687</v>
      </c>
      <c r="AN16" s="55">
        <f t="shared" si="31"/>
        <v>45072.17094419999</v>
      </c>
      <c r="AO16" s="40">
        <f t="shared" si="31"/>
        <v>220105.73003190767</v>
      </c>
      <c r="AP16" s="40">
        <f t="shared" si="31"/>
        <v>48560.443311376854</v>
      </c>
      <c r="AQ16" s="15">
        <f t="shared" si="31"/>
        <v>10481.22523961465</v>
      </c>
      <c r="AR16" s="15"/>
      <c r="AS16" s="15"/>
      <c r="AT16" s="102">
        <f>SUM(AT8:AT15)</f>
        <v>42400.91339999999</v>
      </c>
      <c r="AU16" s="102">
        <f>SUM(AU8:AU15)</f>
        <v>7774.187581</v>
      </c>
      <c r="AV16" s="102">
        <f>SUM(AV8:AV15)</f>
        <v>5403.864381000001</v>
      </c>
      <c r="AW16" s="102">
        <f>SUM(AW8:AW15)</f>
        <v>2370.323199999999</v>
      </c>
      <c r="AX16" s="61"/>
      <c r="AY16" s="61"/>
      <c r="AZ16" s="61"/>
    </row>
    <row r="17" spans="1:52" ht="39" thickBot="1">
      <c r="A17" s="92" t="s">
        <v>140</v>
      </c>
      <c r="B17" s="15">
        <f>B16</f>
        <v>785.9281448690359</v>
      </c>
      <c r="C17" s="15">
        <f aca="true" t="shared" si="32" ref="C17:AW17">C16</f>
        <v>842.5271112905018</v>
      </c>
      <c r="D17" s="15">
        <f t="shared" si="32"/>
        <v>9051.98312832415</v>
      </c>
      <c r="E17" s="15">
        <f t="shared" si="32"/>
        <v>586.7149999999996</v>
      </c>
      <c r="F17" s="57">
        <f t="shared" si="32"/>
        <v>32.46003092297266</v>
      </c>
      <c r="G17" s="44">
        <f t="shared" si="32"/>
        <v>10481.22523961465</v>
      </c>
      <c r="H17" s="55">
        <f t="shared" si="32"/>
        <v>14618166.303507186</v>
      </c>
      <c r="I17" s="55">
        <f t="shared" si="32"/>
        <v>235612.2249651429</v>
      </c>
      <c r="J17" s="55">
        <f t="shared" si="32"/>
        <v>33053.94837814162</v>
      </c>
      <c r="K17" s="15">
        <f t="shared" si="32"/>
        <v>2318.1166277999996</v>
      </c>
      <c r="L17" s="55">
        <f t="shared" si="32"/>
        <v>3349.8806932406355</v>
      </c>
      <c r="M17" s="55">
        <f t="shared" si="32"/>
        <v>1667.0039937499992</v>
      </c>
      <c r="N17" s="55">
        <f t="shared" si="32"/>
        <v>25718.947063350988</v>
      </c>
      <c r="O17" s="15">
        <f t="shared" si="32"/>
        <v>28535.1901520168</v>
      </c>
      <c r="P17" s="61">
        <f t="shared" si="32"/>
        <v>2200.6415983248226</v>
      </c>
      <c r="Q17" s="61">
        <f t="shared" si="32"/>
        <v>2180.7306</v>
      </c>
      <c r="R17" s="61"/>
      <c r="S17" s="61">
        <f t="shared" si="32"/>
        <v>1188.5782948507865</v>
      </c>
      <c r="T17" s="61">
        <f t="shared" si="32"/>
        <v>785.9281448690359</v>
      </c>
      <c r="U17" s="61">
        <f t="shared" si="32"/>
        <v>842.5271112905018</v>
      </c>
      <c r="V17" s="61"/>
      <c r="W17" s="61">
        <f t="shared" si="32"/>
        <v>9006.72321268253</v>
      </c>
      <c r="X17" s="61">
        <f t="shared" si="32"/>
        <v>9051.98312832415</v>
      </c>
      <c r="Y17" s="61"/>
      <c r="Z17" s="61">
        <f t="shared" si="32"/>
        <v>583.7814249999996</v>
      </c>
      <c r="AA17" s="61">
        <f t="shared" si="32"/>
        <v>586.7149999999996</v>
      </c>
      <c r="AB17" s="61"/>
      <c r="AC17" s="61"/>
      <c r="AD17" s="61">
        <f t="shared" si="32"/>
        <v>0</v>
      </c>
      <c r="AE17" s="61"/>
      <c r="AF17" s="61">
        <f t="shared" si="32"/>
        <v>0</v>
      </c>
      <c r="AG17" s="61">
        <f t="shared" si="32"/>
        <v>0</v>
      </c>
      <c r="AH17" s="61"/>
      <c r="AI17" s="55">
        <f t="shared" si="32"/>
        <v>268666.1733432845</v>
      </c>
      <c r="AJ17" s="55">
        <f t="shared" si="32"/>
        <v>17693.069337100536</v>
      </c>
      <c r="AK17" s="55">
        <f t="shared" si="32"/>
        <v>12321.014999999992</v>
      </c>
      <c r="AL17" s="55">
        <f t="shared" si="32"/>
        <v>190091.64569480714</v>
      </c>
      <c r="AM17" s="55">
        <f t="shared" si="32"/>
        <v>3488.27236717687</v>
      </c>
      <c r="AN17" s="55">
        <f t="shared" si="32"/>
        <v>45072.17094419999</v>
      </c>
      <c r="AO17" s="40">
        <f t="shared" si="32"/>
        <v>220105.73003190767</v>
      </c>
      <c r="AP17" s="40">
        <f t="shared" si="32"/>
        <v>48560.443311376854</v>
      </c>
      <c r="AQ17" s="15">
        <f t="shared" si="32"/>
        <v>10481.22523961465</v>
      </c>
      <c r="AR17" s="15"/>
      <c r="AS17" s="15"/>
      <c r="AT17" s="102">
        <f t="shared" si="32"/>
        <v>42400.91339999999</v>
      </c>
      <c r="AU17" s="102">
        <f t="shared" si="32"/>
        <v>7774.187581</v>
      </c>
      <c r="AV17" s="102">
        <f t="shared" si="32"/>
        <v>5403.864381000001</v>
      </c>
      <c r="AW17" s="102">
        <f t="shared" si="32"/>
        <v>2370.323199999999</v>
      </c>
      <c r="AX17" s="61"/>
      <c r="AY17" s="61"/>
      <c r="AZ17" s="61"/>
    </row>
    <row r="18" spans="3:49" ht="12.75">
      <c r="C18" s="108"/>
      <c r="D18" s="108"/>
      <c r="E18" s="108"/>
      <c r="F18" s="108"/>
      <c r="I18" s="4"/>
      <c r="J18" s="4"/>
      <c r="L18" s="4"/>
      <c r="M18" s="4"/>
      <c r="N18" s="4"/>
      <c r="O18" s="4"/>
      <c r="P18" s="62"/>
      <c r="Q18" s="9"/>
      <c r="R18" s="12"/>
      <c r="S18" s="65"/>
      <c r="T18" s="9"/>
      <c r="V18" s="13"/>
      <c r="W18" s="9"/>
      <c r="X18" s="9"/>
      <c r="Y18" s="13"/>
      <c r="Z18" s="4"/>
      <c r="AA18" s="4"/>
      <c r="AB18" s="11"/>
      <c r="AC18" s="10"/>
      <c r="AE18" s="8"/>
      <c r="AF18" s="9"/>
      <c r="AH18" s="10"/>
      <c r="AI18" s="4"/>
      <c r="AJ18" s="4"/>
      <c r="AK18" s="4"/>
      <c r="AL18" s="4"/>
      <c r="AM18" s="4"/>
      <c r="AN18" s="4"/>
      <c r="AO18" s="4"/>
      <c r="AP18" s="4"/>
      <c r="AQ18" s="4"/>
      <c r="AT18" s="108"/>
      <c r="AU18" s="108"/>
      <c r="AV18" s="108"/>
      <c r="AW18" s="108"/>
    </row>
    <row r="19" spans="1:49" ht="12.75">
      <c r="A19" s="28" t="s">
        <v>62</v>
      </c>
      <c r="B19" s="2"/>
      <c r="C19" s="2"/>
      <c r="D19" s="5"/>
      <c r="E19" s="5"/>
      <c r="G19" s="5"/>
      <c r="K19" s="99"/>
      <c r="L19" s="18"/>
      <c r="M19" s="18"/>
      <c r="N19" s="18"/>
      <c r="O19" s="18"/>
      <c r="P19" s="63"/>
      <c r="Q19" s="18"/>
      <c r="T19" s="9"/>
      <c r="V19" s="18"/>
      <c r="W19" s="5"/>
      <c r="X19" s="5"/>
      <c r="Y19" s="13"/>
      <c r="Z19" s="4"/>
      <c r="AA19" s="4"/>
      <c r="AB19" s="11"/>
      <c r="AC19" s="10"/>
      <c r="AE19" s="8"/>
      <c r="AF19" s="9"/>
      <c r="AH19" s="10"/>
      <c r="AI19" s="4"/>
      <c r="AJ19" s="4"/>
      <c r="AK19" s="4"/>
      <c r="AL19" s="4"/>
      <c r="AM19" s="4"/>
      <c r="AN19" s="4"/>
      <c r="AP19" s="4"/>
      <c r="AQ19" s="4"/>
      <c r="AU19" s="98"/>
      <c r="AV19" s="98"/>
      <c r="AW19" s="98"/>
    </row>
    <row r="20" spans="1:49" ht="12.75">
      <c r="A20" s="27" t="s">
        <v>63</v>
      </c>
      <c r="B20" t="s">
        <v>65</v>
      </c>
      <c r="G20" s="5"/>
      <c r="J20" s="33"/>
      <c r="N20" s="18"/>
      <c r="O20" s="18"/>
      <c r="P20" s="63"/>
      <c r="Q20" s="18"/>
      <c r="T20" s="9"/>
      <c r="V20" s="50"/>
      <c r="W20" s="18"/>
      <c r="X20" s="18"/>
      <c r="Y20" s="13"/>
      <c r="Z20" s="4"/>
      <c r="AA20" s="4"/>
      <c r="AB20" s="11"/>
      <c r="AC20" s="10"/>
      <c r="AE20" s="8"/>
      <c r="AF20" s="9"/>
      <c r="AH20" s="10"/>
      <c r="AI20" s="4"/>
      <c r="AJ20" s="4"/>
      <c r="AK20" s="4"/>
      <c r="AL20" s="4"/>
      <c r="AM20" s="4"/>
      <c r="AN20" s="4"/>
      <c r="AR20" s="100"/>
      <c r="AS20" s="18"/>
      <c r="AT20" s="18"/>
      <c r="AU20" s="4"/>
      <c r="AV20" s="4"/>
      <c r="AW20" s="4"/>
    </row>
    <row r="21" spans="1:49" ht="12.75">
      <c r="A21" s="17" t="s">
        <v>64</v>
      </c>
      <c r="B21" t="s">
        <v>66</v>
      </c>
      <c r="G21" s="5"/>
      <c r="L21" s="46"/>
      <c r="M21" s="33"/>
      <c r="N21" s="37"/>
      <c r="O21" s="18"/>
      <c r="P21" s="63"/>
      <c r="Q21" s="18"/>
      <c r="T21" s="9"/>
      <c r="V21" s="51"/>
      <c r="W21" s="39"/>
      <c r="X21" s="18"/>
      <c r="Y21" s="47"/>
      <c r="Z21" s="4"/>
      <c r="AA21" s="4"/>
      <c r="AB21" s="11"/>
      <c r="AC21" s="10"/>
      <c r="AE21" s="8"/>
      <c r="AF21" s="9"/>
      <c r="AH21" s="10"/>
      <c r="AI21" s="4"/>
      <c r="AJ21" s="4"/>
      <c r="AK21" s="4"/>
      <c r="AL21" s="4"/>
      <c r="AM21" s="4"/>
      <c r="AN21" s="4"/>
      <c r="AO21" s="103"/>
      <c r="AP21" s="103"/>
      <c r="AQ21" s="33"/>
      <c r="AR21" s="33"/>
      <c r="AS21" s="33"/>
      <c r="AT21" s="37"/>
      <c r="AU21" s="33"/>
      <c r="AV21" s="33"/>
      <c r="AW21" s="33"/>
    </row>
    <row r="22" spans="1:49" ht="12.75">
      <c r="A22" t="s">
        <v>67</v>
      </c>
      <c r="B22" t="s">
        <v>68</v>
      </c>
      <c r="G22" s="5"/>
      <c r="L22" s="46"/>
      <c r="M22" s="33"/>
      <c r="N22" s="37"/>
      <c r="O22" s="36"/>
      <c r="P22" s="64"/>
      <c r="Q22" s="36"/>
      <c r="U22"/>
      <c r="V22"/>
      <c r="W22" s="39"/>
      <c r="X22" s="18"/>
      <c r="Y22" s="47"/>
      <c r="Z22" s="4"/>
      <c r="AA22" s="4"/>
      <c r="AB22" s="11"/>
      <c r="AC22" s="10"/>
      <c r="AE22" s="8"/>
      <c r="AF22" s="9"/>
      <c r="AH22" s="10"/>
      <c r="AI22" s="4"/>
      <c r="AJ22" s="4"/>
      <c r="AK22" s="4"/>
      <c r="AL22" s="4"/>
      <c r="AM22" s="4"/>
      <c r="AN22" s="4"/>
      <c r="AO22" s="103"/>
      <c r="AP22" s="103"/>
      <c r="AQ22" s="33"/>
      <c r="AR22" s="33"/>
      <c r="AS22" s="33"/>
      <c r="AT22" s="37"/>
      <c r="AU22" s="33"/>
      <c r="AV22" s="33"/>
      <c r="AW22" s="33"/>
    </row>
    <row r="23" spans="1:49" ht="12.75">
      <c r="A23" s="34" t="s">
        <v>78</v>
      </c>
      <c r="B23" t="s">
        <v>77</v>
      </c>
      <c r="C23" s="18"/>
      <c r="D23" s="18"/>
      <c r="E23" s="18"/>
      <c r="F23" s="18"/>
      <c r="G23" s="5"/>
      <c r="L23" s="46"/>
      <c r="M23" s="33"/>
      <c r="N23" s="46"/>
      <c r="O23" s="4"/>
      <c r="P23" s="62"/>
      <c r="Q23" s="9"/>
      <c r="R23" s="12"/>
      <c r="S23" s="12"/>
      <c r="T23" s="9"/>
      <c r="V23" s="51"/>
      <c r="W23" s="39"/>
      <c r="X23" s="18"/>
      <c r="Y23" s="47"/>
      <c r="Z23" s="4"/>
      <c r="AA23" s="4"/>
      <c r="AB23" s="11"/>
      <c r="AC23" s="10"/>
      <c r="AE23" s="8"/>
      <c r="AF23" s="9"/>
      <c r="AH23" s="10"/>
      <c r="AI23" s="4"/>
      <c r="AJ23" s="4"/>
      <c r="AK23" s="4"/>
      <c r="AO23" s="103"/>
      <c r="AP23" s="103"/>
      <c r="AQ23" s="33"/>
      <c r="AR23" s="33"/>
      <c r="AS23" s="33"/>
      <c r="AT23" s="46"/>
      <c r="AU23" s="4"/>
      <c r="AV23" s="4"/>
      <c r="AW23" s="4"/>
    </row>
    <row r="24" spans="3:49" s="9" customFormat="1" ht="12.75">
      <c r="C24" s="18"/>
      <c r="D24" s="18"/>
      <c r="E24" s="18"/>
      <c r="F24" s="37"/>
      <c r="G24" s="5"/>
      <c r="H24"/>
      <c r="I24"/>
      <c r="L24" s="104"/>
      <c r="M24" s="16"/>
      <c r="N24" s="104"/>
      <c r="O24" s="20"/>
      <c r="P24" s="93"/>
      <c r="R24" s="12"/>
      <c r="S24" s="12"/>
      <c r="V24" s="94"/>
      <c r="W24" s="39"/>
      <c r="X24" s="18"/>
      <c r="Y24" s="95"/>
      <c r="Z24" s="20"/>
      <c r="AA24" s="20"/>
      <c r="AB24" s="11"/>
      <c r="AC24" s="10"/>
      <c r="AE24" s="96"/>
      <c r="AH24" s="10"/>
      <c r="AI24" s="20"/>
      <c r="AJ24" s="20"/>
      <c r="AK24" s="20"/>
      <c r="AL24"/>
      <c r="AM24" s="33"/>
      <c r="AN24" s="33"/>
      <c r="AO24" s="103"/>
      <c r="AP24" s="103"/>
      <c r="AQ24" s="16"/>
      <c r="AR24" s="16"/>
      <c r="AS24" s="16"/>
      <c r="AT24" s="104"/>
      <c r="AU24" s="20"/>
      <c r="AV24" s="20"/>
      <c r="AW24" s="20"/>
    </row>
    <row r="25" spans="1:46" ht="12.75">
      <c r="A25" s="31" t="s">
        <v>76</v>
      </c>
      <c r="B25" s="2"/>
      <c r="C25" s="2"/>
      <c r="D25" s="5"/>
      <c r="E25" s="5"/>
      <c r="F25" s="37"/>
      <c r="G25" s="5"/>
      <c r="L25" s="46"/>
      <c r="M25" s="33"/>
      <c r="N25" s="46"/>
      <c r="U25"/>
      <c r="V25" s="51"/>
      <c r="W25" s="39"/>
      <c r="X25" s="18"/>
      <c r="Y25" s="47"/>
      <c r="AL25" s="9"/>
      <c r="AM25" s="16"/>
      <c r="AN25" s="16"/>
      <c r="AO25" s="103"/>
      <c r="AP25" s="103"/>
      <c r="AQ25" s="33"/>
      <c r="AR25" s="33"/>
      <c r="AS25" s="33"/>
      <c r="AT25" s="46"/>
    </row>
    <row r="26" spans="1:49" ht="12.75">
      <c r="A26" s="109" t="s">
        <v>152</v>
      </c>
      <c r="B26" s="33"/>
      <c r="C26" s="18"/>
      <c r="D26" s="18"/>
      <c r="E26" s="18"/>
      <c r="F26" s="38"/>
      <c r="G26" s="5"/>
      <c r="L26" s="46"/>
      <c r="N26" s="4"/>
      <c r="O26" s="4"/>
      <c r="P26" s="62"/>
      <c r="Q26" s="9"/>
      <c r="R26" s="12"/>
      <c r="S26" s="12"/>
      <c r="T26" s="9"/>
      <c r="V26" s="51"/>
      <c r="W26" s="45"/>
      <c r="X26" s="5"/>
      <c r="Y26" s="47"/>
      <c r="Z26" s="4"/>
      <c r="AA26" s="4"/>
      <c r="AB26" s="11"/>
      <c r="AC26" s="10"/>
      <c r="AE26" s="8"/>
      <c r="AF26" s="9"/>
      <c r="AH26" s="10"/>
      <c r="AI26" s="4"/>
      <c r="AJ26" s="4"/>
      <c r="AK26" s="4"/>
      <c r="AM26" s="33"/>
      <c r="AN26" s="33"/>
      <c r="AO26" s="103"/>
      <c r="AP26" s="103"/>
      <c r="AQ26" s="33"/>
      <c r="AR26" s="33"/>
      <c r="AS26" s="33"/>
      <c r="AT26" s="46"/>
      <c r="AU26" s="4"/>
      <c r="AV26" s="4"/>
      <c r="AW26" s="4"/>
    </row>
    <row r="27" spans="1:49" ht="12.75">
      <c r="A27" s="32" t="s">
        <v>151</v>
      </c>
      <c r="B27" s="33"/>
      <c r="C27" s="18"/>
      <c r="D27" s="18"/>
      <c r="E27" s="18"/>
      <c r="F27" s="37"/>
      <c r="G27" s="5"/>
      <c r="N27" s="4"/>
      <c r="O27" s="4"/>
      <c r="P27" s="62"/>
      <c r="Q27" s="9"/>
      <c r="R27" s="12"/>
      <c r="S27" s="12"/>
      <c r="T27" s="9"/>
      <c r="V27" s="51"/>
      <c r="W27" s="39"/>
      <c r="X27" s="37"/>
      <c r="Y27" s="47"/>
      <c r="Z27" s="4"/>
      <c r="AA27" s="4"/>
      <c r="AB27" s="11"/>
      <c r="AC27" s="10"/>
      <c r="AE27" s="8"/>
      <c r="AF27" s="9"/>
      <c r="AH27" s="10"/>
      <c r="AI27" s="4"/>
      <c r="AJ27" s="4"/>
      <c r="AK27" s="4"/>
      <c r="AM27" s="33"/>
      <c r="AN27" s="33"/>
      <c r="AO27" s="103"/>
      <c r="AP27" s="105"/>
      <c r="AQ27" s="33"/>
      <c r="AR27" s="33"/>
      <c r="AS27" s="33"/>
      <c r="AT27" s="46"/>
      <c r="AU27" s="4"/>
      <c r="AV27" s="4"/>
      <c r="AW27" s="4"/>
    </row>
    <row r="28" spans="1:49" ht="12.75">
      <c r="A28" s="32" t="s">
        <v>150</v>
      </c>
      <c r="B28" s="33"/>
      <c r="C28" s="18"/>
      <c r="D28" s="18"/>
      <c r="E28" s="18"/>
      <c r="F28" s="37"/>
      <c r="G28" s="5"/>
      <c r="N28" s="4"/>
      <c r="O28" s="4"/>
      <c r="P28" s="62"/>
      <c r="Q28" s="9"/>
      <c r="R28" s="12"/>
      <c r="S28" s="12"/>
      <c r="T28" s="9"/>
      <c r="V28" s="51"/>
      <c r="W28" s="39"/>
      <c r="X28" s="52"/>
      <c r="Y28" s="47"/>
      <c r="Z28" s="4"/>
      <c r="AA28" s="4"/>
      <c r="AB28" s="11"/>
      <c r="AC28" s="10"/>
      <c r="AE28" s="8"/>
      <c r="AF28" s="9"/>
      <c r="AH28" s="10"/>
      <c r="AI28" s="4"/>
      <c r="AJ28" s="4"/>
      <c r="AK28" s="4"/>
      <c r="AM28" s="33"/>
      <c r="AN28" s="33"/>
      <c r="AP28" s="18"/>
      <c r="AQ28" s="33"/>
      <c r="AR28" s="33"/>
      <c r="AS28" s="33"/>
      <c r="AT28" s="46"/>
      <c r="AU28" s="4"/>
      <c r="AV28" s="4"/>
      <c r="AW28" s="4"/>
    </row>
    <row r="29" spans="1:49" ht="12.75">
      <c r="A29"/>
      <c r="B29" s="33"/>
      <c r="C29" s="18"/>
      <c r="D29" s="18"/>
      <c r="E29" s="18"/>
      <c r="F29" s="37"/>
      <c r="G29" s="5"/>
      <c r="L29" s="4"/>
      <c r="M29" s="4"/>
      <c r="N29" s="4"/>
      <c r="O29" s="4"/>
      <c r="P29" s="62"/>
      <c r="Q29" s="9"/>
      <c r="R29" s="12"/>
      <c r="S29" s="12"/>
      <c r="T29" s="9"/>
      <c r="V29" s="51"/>
      <c r="W29" s="39"/>
      <c r="X29" s="52"/>
      <c r="Y29" s="47"/>
      <c r="Z29" s="4"/>
      <c r="AA29" s="4"/>
      <c r="AB29" s="11"/>
      <c r="AC29" s="10"/>
      <c r="AE29" s="8"/>
      <c r="AF29" s="9"/>
      <c r="AH29" s="10"/>
      <c r="AI29" s="4"/>
      <c r="AJ29" s="4"/>
      <c r="AK29" s="4"/>
      <c r="AM29" s="33"/>
      <c r="AN29" s="33"/>
      <c r="AO29" s="4"/>
      <c r="AQ29" s="33"/>
      <c r="AR29" s="33"/>
      <c r="AS29" s="35"/>
      <c r="AT29" s="48"/>
      <c r="AU29" s="4"/>
      <c r="AV29" s="4"/>
      <c r="AW29" s="4"/>
    </row>
    <row r="30" spans="1:49" ht="15">
      <c r="A30"/>
      <c r="B30" s="33"/>
      <c r="C30" s="18"/>
      <c r="D30" s="18"/>
      <c r="E30" s="18"/>
      <c r="F30" s="37"/>
      <c r="G30" s="5"/>
      <c r="L30" s="4"/>
      <c r="M30" s="4"/>
      <c r="N30" s="4"/>
      <c r="O30" s="4"/>
      <c r="P30" s="62"/>
      <c r="Q30" s="9"/>
      <c r="R30" s="12"/>
      <c r="S30" s="12"/>
      <c r="T30" s="9"/>
      <c r="V30" s="53"/>
      <c r="W30" s="39"/>
      <c r="X30" s="39"/>
      <c r="Y30" s="47"/>
      <c r="Z30" s="4"/>
      <c r="AA30" s="4"/>
      <c r="AB30" s="11"/>
      <c r="AC30" s="10"/>
      <c r="AE30" s="8"/>
      <c r="AF30" s="9"/>
      <c r="AH30" s="10"/>
      <c r="AI30" s="4"/>
      <c r="AJ30" s="4"/>
      <c r="AK30" s="4"/>
      <c r="AM30" s="33"/>
      <c r="AN30" s="35"/>
      <c r="AO30" s="4"/>
      <c r="AQ30" s="33"/>
      <c r="AR30" s="35"/>
      <c r="AS30" s="35"/>
      <c r="AT30" s="49"/>
      <c r="AU30" s="4"/>
      <c r="AV30" s="4"/>
      <c r="AW30" s="4"/>
    </row>
    <row r="31" spans="1:49" ht="12.75">
      <c r="A31"/>
      <c r="B31" s="33"/>
      <c r="C31" s="18"/>
      <c r="D31" s="18"/>
      <c r="E31" s="18"/>
      <c r="F31" s="37"/>
      <c r="G31" s="5"/>
      <c r="L31" s="4"/>
      <c r="M31" s="4"/>
      <c r="N31" s="4"/>
      <c r="O31" s="4"/>
      <c r="P31" s="62"/>
      <c r="Q31" s="9"/>
      <c r="R31" s="12"/>
      <c r="S31" s="12"/>
      <c r="T31" s="9"/>
      <c r="V31" s="51"/>
      <c r="W31" s="47"/>
      <c r="X31" s="52"/>
      <c r="Y31" s="47"/>
      <c r="Z31" s="4"/>
      <c r="AA31" s="4"/>
      <c r="AB31" s="11"/>
      <c r="AC31" s="10"/>
      <c r="AE31" s="8"/>
      <c r="AF31" s="9"/>
      <c r="AH31" s="10"/>
      <c r="AI31" s="4"/>
      <c r="AJ31" s="4"/>
      <c r="AK31" s="4"/>
      <c r="AL31" s="4"/>
      <c r="AM31" s="4"/>
      <c r="AN31" s="4"/>
      <c r="AO31" s="4"/>
      <c r="AP31" s="4"/>
      <c r="AQ31" s="35"/>
      <c r="AR31" s="33"/>
      <c r="AS31" s="33"/>
      <c r="AT31" s="48"/>
      <c r="AU31" s="4"/>
      <c r="AV31" s="4"/>
      <c r="AW31" s="4"/>
    </row>
    <row r="32" spans="1:49" ht="12.75">
      <c r="A32"/>
      <c r="B32" s="33"/>
      <c r="C32" s="18"/>
      <c r="D32" s="18"/>
      <c r="E32" s="18"/>
      <c r="F32" s="37"/>
      <c r="G32" s="5"/>
      <c r="L32" s="4"/>
      <c r="M32" s="4"/>
      <c r="N32" s="4"/>
      <c r="O32" s="4"/>
      <c r="P32" s="62"/>
      <c r="Q32" s="9"/>
      <c r="R32" s="12"/>
      <c r="S32" s="12"/>
      <c r="T32" s="9"/>
      <c r="V32" s="51"/>
      <c r="W32" s="47"/>
      <c r="X32" s="39"/>
      <c r="Y32" s="47"/>
      <c r="Z32" s="4"/>
      <c r="AA32" s="4"/>
      <c r="AB32" s="11"/>
      <c r="AC32" s="10"/>
      <c r="AE32" s="8"/>
      <c r="AF32" s="9"/>
      <c r="AH32" s="10"/>
      <c r="AI32" s="4"/>
      <c r="AJ32" s="4"/>
      <c r="AK32" s="4"/>
      <c r="AL32" s="4"/>
      <c r="AM32" s="4"/>
      <c r="AN32" s="4"/>
      <c r="AO32" s="4"/>
      <c r="AP32" s="4"/>
      <c r="AQ32" s="4"/>
      <c r="AS32" s="48"/>
      <c r="AT32" s="48"/>
      <c r="AU32" s="4"/>
      <c r="AV32" s="4"/>
      <c r="AW32" s="4"/>
    </row>
    <row r="33" spans="1:49" ht="12.75">
      <c r="A33"/>
      <c r="B33" s="33"/>
      <c r="C33" s="18"/>
      <c r="D33" s="18"/>
      <c r="E33" s="18"/>
      <c r="F33" s="37"/>
      <c r="G33" s="5"/>
      <c r="L33" s="4"/>
      <c r="M33" s="4"/>
      <c r="N33" s="4"/>
      <c r="O33" s="4"/>
      <c r="P33" s="62"/>
      <c r="Q33" s="9"/>
      <c r="R33" s="12"/>
      <c r="S33" s="12"/>
      <c r="T33" s="9"/>
      <c r="V33" s="54"/>
      <c r="W33" s="18"/>
      <c r="X33" s="18"/>
      <c r="Y33" s="47"/>
      <c r="Z33" s="4"/>
      <c r="AA33" s="4"/>
      <c r="AB33" s="11"/>
      <c r="AC33" s="10"/>
      <c r="AE33" s="8"/>
      <c r="AF33" s="9"/>
      <c r="AH33" s="10"/>
      <c r="AI33" s="4"/>
      <c r="AJ33" s="4"/>
      <c r="AK33" s="4"/>
      <c r="AL33" s="4"/>
      <c r="AM33" s="4"/>
      <c r="AN33" s="4"/>
      <c r="AO33" s="4"/>
      <c r="AP33" s="4"/>
      <c r="AQ33" s="4"/>
      <c r="AU33" s="4"/>
      <c r="AV33" s="4"/>
      <c r="AW33" s="4"/>
    </row>
    <row r="34" spans="2:49" ht="12.75">
      <c r="B34" s="33"/>
      <c r="C34" s="18"/>
      <c r="D34" s="18"/>
      <c r="E34" s="18"/>
      <c r="F34" s="37"/>
      <c r="G34" s="5"/>
      <c r="M34" s="4"/>
      <c r="N34" s="4"/>
      <c r="O34" s="4"/>
      <c r="P34" s="62"/>
      <c r="Q34" s="9"/>
      <c r="R34" s="12"/>
      <c r="S34" s="12"/>
      <c r="T34" s="9"/>
      <c r="V34" s="13"/>
      <c r="W34" s="9"/>
      <c r="X34" s="9"/>
      <c r="Y34" s="13"/>
      <c r="Z34" s="4"/>
      <c r="AA34" s="4"/>
      <c r="AB34" s="11"/>
      <c r="AC34" s="10"/>
      <c r="AE34" s="8"/>
      <c r="AF34" s="9"/>
      <c r="AH34" s="10"/>
      <c r="AI34" s="4"/>
      <c r="AJ34" s="4"/>
      <c r="AK34" s="4"/>
      <c r="AL34" s="4"/>
      <c r="AM34" s="4"/>
      <c r="AN34" s="4"/>
      <c r="AO34" s="4"/>
      <c r="AP34" s="4"/>
      <c r="AQ34" s="4"/>
      <c r="AU34" s="4"/>
      <c r="AV34" s="4"/>
      <c r="AW34" s="4"/>
    </row>
    <row r="35" spans="2:49" ht="12.75">
      <c r="B35" s="33"/>
      <c r="C35" s="35"/>
      <c r="D35" s="35"/>
      <c r="E35" s="35"/>
      <c r="F35" s="39"/>
      <c r="G35" s="5"/>
      <c r="M35" s="4"/>
      <c r="N35" s="4"/>
      <c r="O35" s="4"/>
      <c r="P35" s="62"/>
      <c r="Q35" s="9"/>
      <c r="R35" s="12"/>
      <c r="S35" s="12"/>
      <c r="T35" s="9"/>
      <c r="V35" s="13"/>
      <c r="W35" s="9"/>
      <c r="X35" s="9"/>
      <c r="Y35" s="13"/>
      <c r="Z35" s="4"/>
      <c r="AA35" s="4"/>
      <c r="AB35" s="11"/>
      <c r="AC35" s="10"/>
      <c r="AE35" s="8"/>
      <c r="AF35" s="9"/>
      <c r="AH35" s="10"/>
      <c r="AI35" s="4"/>
      <c r="AJ35" s="4"/>
      <c r="AK35" s="4"/>
      <c r="AL35" s="4"/>
      <c r="AM35" s="4"/>
      <c r="AN35" s="4"/>
      <c r="AO35" s="4"/>
      <c r="AP35" s="4"/>
      <c r="AQ35" s="4"/>
      <c r="AU35" s="4"/>
      <c r="AV35" s="4"/>
      <c r="AW35" s="4"/>
    </row>
    <row r="36" spans="3:7" ht="12.75">
      <c r="C36" s="18"/>
      <c r="D36" s="18"/>
      <c r="E36" s="18"/>
      <c r="F36" s="18"/>
      <c r="G36" s="18"/>
    </row>
  </sheetData>
  <sheetProtection/>
  <mergeCells count="2">
    <mergeCell ref="A3:C3"/>
    <mergeCell ref="D3:F3"/>
  </mergeCells>
  <printOptions horizontalCentered="1"/>
  <pageMargins left="0.2" right="0.17" top="0.61" bottom="0.61" header="0.5118110236220472" footer="0.3"/>
  <pageSetup fitToHeight="1" fitToWidth="1" horizontalDpi="600" verticalDpi="600" orientation="landscape" paperSize="9" scale="32"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1</cp:lastModifiedBy>
  <cp:lastPrinted>2012-07-23T09:09:01Z</cp:lastPrinted>
  <dcterms:created xsi:type="dcterms:W3CDTF">2008-12-06T07:55:45Z</dcterms:created>
  <dcterms:modified xsi:type="dcterms:W3CDTF">2013-04-24T11:22:39Z</dcterms:modified>
  <cp:category/>
  <cp:version/>
  <cp:contentType/>
  <cp:contentStatus/>
</cp:coreProperties>
</file>