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Fixed Parameters" sheetId="1" r:id="rId1"/>
    <sheet name="Input Variables" sheetId="2" r:id="rId2"/>
    <sheet name="Emission Reductions" sheetId="3" r:id="rId3"/>
  </sheets>
  <definedNames/>
  <calcPr fullCalcOnLoad="1"/>
</workbook>
</file>

<file path=xl/sharedStrings.xml><?xml version="1.0" encoding="utf-8"?>
<sst xmlns="http://schemas.openxmlformats.org/spreadsheetml/2006/main" count="189" uniqueCount="137">
  <si>
    <t>Description</t>
  </si>
  <si>
    <t>Units</t>
  </si>
  <si>
    <t>t</t>
  </si>
  <si>
    <t>Monitored Variables of the Project Activity</t>
  </si>
  <si>
    <t>%</t>
  </si>
  <si>
    <t>-</t>
  </si>
  <si>
    <t>Index</t>
  </si>
  <si>
    <t>P16</t>
  </si>
  <si>
    <t xml:space="preserve">Production of clinker on wet kilns in year y (on dry basis) </t>
  </si>
  <si>
    <t>Slag addition into the wet kilns (on dry basis)</t>
  </si>
  <si>
    <r>
      <t>CaO</t>
    </r>
    <r>
      <rPr>
        <vertAlign val="subscript"/>
        <sz val="11"/>
        <color indexed="8"/>
        <rFont val="Times New Roman"/>
        <family val="1"/>
      </rPr>
      <t>CLNK,y</t>
    </r>
  </si>
  <si>
    <r>
      <t>CLNK</t>
    </r>
    <r>
      <rPr>
        <vertAlign val="subscript"/>
        <sz val="11"/>
        <color indexed="8"/>
        <rFont val="Times New Roman"/>
        <family val="1"/>
      </rPr>
      <t>y</t>
    </r>
  </si>
  <si>
    <r>
      <t>CaO</t>
    </r>
    <r>
      <rPr>
        <vertAlign val="subscript"/>
        <sz val="11"/>
        <color indexed="8"/>
        <rFont val="Times New Roman"/>
        <family val="1"/>
      </rPr>
      <t>RM,y</t>
    </r>
  </si>
  <si>
    <r>
      <t>MgO</t>
    </r>
    <r>
      <rPr>
        <vertAlign val="subscript"/>
        <sz val="11"/>
        <color indexed="8"/>
        <rFont val="Times New Roman"/>
        <family val="1"/>
      </rPr>
      <t>CLNK,y</t>
    </r>
  </si>
  <si>
    <t>P17</t>
  </si>
  <si>
    <t>P18</t>
  </si>
  <si>
    <t>Non-carbonate CaO content in clinker in % in year y</t>
  </si>
  <si>
    <t>Non-carbonate MgO content in clinker in % in year y</t>
  </si>
  <si>
    <t>Non-carbonate CaO content in slag  in % in year y</t>
  </si>
  <si>
    <t>Non-carbonate MgO content in slag in % in year y</t>
  </si>
  <si>
    <t>P19</t>
  </si>
  <si>
    <r>
      <t>RM</t>
    </r>
    <r>
      <rPr>
        <vertAlign val="subscript"/>
        <sz val="11"/>
        <color indexed="8"/>
        <rFont val="Times New Roman"/>
        <family val="1"/>
      </rPr>
      <t>y</t>
    </r>
  </si>
  <si>
    <t>Raw meal for wet kilns (on dry basis) in year y</t>
  </si>
  <si>
    <t>Raw materials for wet kilns (on dry basis)</t>
  </si>
  <si>
    <r>
      <t>MgO</t>
    </r>
    <r>
      <rPr>
        <vertAlign val="subscript"/>
        <sz val="11"/>
        <color indexed="8"/>
        <rFont val="Times New Roman"/>
        <family val="1"/>
      </rPr>
      <t>RM,y</t>
    </r>
  </si>
  <si>
    <t>P20</t>
  </si>
  <si>
    <t>P21</t>
  </si>
  <si>
    <t>Non-carbonate CaO content in raw meal  in % in year y</t>
  </si>
  <si>
    <t>Non-carbonate MgO content in raw meal in % in year y</t>
  </si>
  <si>
    <t>Emission Reductions</t>
  </si>
  <si>
    <t>Years y</t>
  </si>
  <si>
    <t>Total</t>
  </si>
  <si>
    <t>Parameter</t>
  </si>
  <si>
    <t>Data unit</t>
  </si>
  <si>
    <r>
      <t>ER</t>
    </r>
    <r>
      <rPr>
        <vertAlign val="subscript"/>
        <sz val="11"/>
        <color indexed="8"/>
        <rFont val="Times New Roman"/>
        <family val="1"/>
      </rPr>
      <t>y</t>
    </r>
  </si>
  <si>
    <r>
      <t>tCO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e</t>
    </r>
  </si>
  <si>
    <t>Emissions reductions of the JI project in year y</t>
  </si>
  <si>
    <r>
      <t>BE</t>
    </r>
    <r>
      <rPr>
        <vertAlign val="subscript"/>
        <sz val="11"/>
        <color indexed="8"/>
        <rFont val="Times New Roman"/>
        <family val="1"/>
      </rPr>
      <t>y</t>
    </r>
  </si>
  <si>
    <t>Baseline Emission in year y</t>
  </si>
  <si>
    <r>
      <t>PE</t>
    </r>
    <r>
      <rPr>
        <vertAlign val="subscript"/>
        <sz val="11"/>
        <color indexed="8"/>
        <rFont val="Times New Roman"/>
        <family val="1"/>
      </rPr>
      <t>y</t>
    </r>
  </si>
  <si>
    <r>
      <t xml:space="preserve">Project Emissions due to project activity in the year </t>
    </r>
    <r>
      <rPr>
        <i/>
        <sz val="11"/>
        <color indexed="8"/>
        <rFont val="Times New Roman"/>
        <family val="1"/>
      </rPr>
      <t>y</t>
    </r>
  </si>
  <si>
    <r>
      <t>PE</t>
    </r>
    <r>
      <rPr>
        <vertAlign val="subscript"/>
        <sz val="11"/>
        <color indexed="8"/>
        <rFont val="Times New Roman"/>
        <family val="1"/>
      </rPr>
      <t>calc,y</t>
    </r>
  </si>
  <si>
    <t>CaO content in raw materials  in % in year y</t>
  </si>
  <si>
    <t>MgO content in raw materials in % in year y</t>
  </si>
  <si>
    <r>
      <t xml:space="preserve">Baseline Emissions due to calcination in the year </t>
    </r>
    <r>
      <rPr>
        <i/>
        <sz val="11"/>
        <color indexed="8"/>
        <rFont val="Times New Roman"/>
        <family val="1"/>
      </rPr>
      <t>y</t>
    </r>
  </si>
  <si>
    <r>
      <t xml:space="preserve">Project Emissions due to calcination in the year </t>
    </r>
    <r>
      <rPr>
        <i/>
        <sz val="11"/>
        <color indexed="8"/>
        <rFont val="Times New Roman"/>
        <family val="1"/>
      </rPr>
      <t>y</t>
    </r>
  </si>
  <si>
    <r>
      <t>BE</t>
    </r>
    <r>
      <rPr>
        <vertAlign val="subscript"/>
        <sz val="11"/>
        <color indexed="8"/>
        <rFont val="Times New Roman"/>
        <family val="1"/>
      </rPr>
      <t>calc,y</t>
    </r>
  </si>
  <si>
    <t>List of fixed default values and ex-ante emission factors</t>
  </si>
  <si>
    <t>Data Source</t>
  </si>
  <si>
    <t>Value</t>
  </si>
  <si>
    <t>Data / Parameter ID</t>
  </si>
  <si>
    <t>B11</t>
  </si>
  <si>
    <t>GJ/t of clnk</t>
  </si>
  <si>
    <t>Specific baseline kiln calorific consumption (kiln efficiency)</t>
  </si>
  <si>
    <t>PDD ver. 5.0 dated 20/09/2010</t>
  </si>
  <si>
    <r>
      <t>CaO</t>
    </r>
    <r>
      <rPr>
        <vertAlign val="subscript"/>
        <sz val="11"/>
        <color indexed="8"/>
        <rFont val="Times New Roman"/>
        <family val="1"/>
      </rPr>
      <t>RM,Bsl</t>
    </r>
  </si>
  <si>
    <r>
      <t>MgO</t>
    </r>
    <r>
      <rPr>
        <vertAlign val="subscript"/>
        <sz val="11"/>
        <color indexed="8"/>
        <rFont val="Times New Roman"/>
        <family val="1"/>
      </rPr>
      <t>RM,Bsl</t>
    </r>
  </si>
  <si>
    <r>
      <t>CaO</t>
    </r>
    <r>
      <rPr>
        <vertAlign val="subscript"/>
        <sz val="11"/>
        <color indexed="8"/>
        <rFont val="Times New Roman"/>
        <family val="1"/>
      </rPr>
      <t>CLNK,Bsl</t>
    </r>
  </si>
  <si>
    <r>
      <t>MgO</t>
    </r>
    <r>
      <rPr>
        <vertAlign val="subscript"/>
        <sz val="11"/>
        <color indexed="8"/>
        <rFont val="Times New Roman"/>
        <family val="1"/>
      </rPr>
      <t>CLNK,Bsl</t>
    </r>
  </si>
  <si>
    <t>Content of non-carbonated MgO in the raw meal in the baseline</t>
  </si>
  <si>
    <t>Content of non-carbonated CaO in the raw meal in the baseline</t>
  </si>
  <si>
    <t>Content of non-carbonated CaO in the clinker in the baseline</t>
  </si>
  <si>
    <t>Content of non-carbonated MgO in the clinker in the baseline</t>
  </si>
  <si>
    <r>
      <t>EF</t>
    </r>
    <r>
      <rPr>
        <vertAlign val="subscript"/>
        <sz val="11"/>
        <color indexed="8"/>
        <rFont val="Times New Roman"/>
        <family val="1"/>
      </rPr>
      <t>el,y</t>
    </r>
  </si>
  <si>
    <r>
      <t>tCO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/MWh</t>
    </r>
  </si>
  <si>
    <t>PDD ver. 5.0 dated 20/09/2010 See Annex 2. Emission factor is fixed ex ante.</t>
  </si>
  <si>
    <r>
      <t>EF</t>
    </r>
    <r>
      <rPr>
        <vertAlign val="subscript"/>
        <sz val="11"/>
        <color indexed="8"/>
        <rFont val="Times New Roman"/>
        <family val="1"/>
      </rPr>
      <t>coal,y</t>
    </r>
  </si>
  <si>
    <r>
      <t>EF</t>
    </r>
    <r>
      <rPr>
        <vertAlign val="subscript"/>
        <sz val="11"/>
        <color indexed="8"/>
        <rFont val="Times New Roman"/>
        <family val="1"/>
      </rPr>
      <t>NG,y</t>
    </r>
  </si>
  <si>
    <r>
      <t>tCO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/GJ</t>
    </r>
  </si>
  <si>
    <t xml:space="preserve"> CO2 emission factor of electricity grid of Ukraine in year y</t>
  </si>
  <si>
    <t xml:space="preserve">CO2 emission factor of the natural gas </t>
  </si>
  <si>
    <t>CO2 emission factor of coal</t>
  </si>
  <si>
    <t>2006 IPCC Guidelines for National Greenhouse Gas Inventories, Volume 2: Energy, Chapter 2, Page 2.16, Table 2.2</t>
  </si>
  <si>
    <t>2006 IPCC Guidelines for National Greenhouse Gas Inventories, Volume 2: Energy, Chapter 2, Page 2.16, Table 2.3</t>
  </si>
  <si>
    <t>2011 (1st quarter)</t>
  </si>
  <si>
    <t>1 quarter</t>
  </si>
  <si>
    <r>
      <t>FF</t>
    </r>
    <r>
      <rPr>
        <vertAlign val="subscript"/>
        <sz val="11"/>
        <color indexed="8"/>
        <rFont val="Times New Roman"/>
        <family val="1"/>
      </rPr>
      <t>NG,y</t>
    </r>
  </si>
  <si>
    <t>P22-1</t>
  </si>
  <si>
    <t>P22-2</t>
  </si>
  <si>
    <t>P15-1</t>
  </si>
  <si>
    <r>
      <t>NCV</t>
    </r>
    <r>
      <rPr>
        <vertAlign val="subscript"/>
        <sz val="11"/>
        <color indexed="8"/>
        <rFont val="Times New Roman"/>
        <family val="1"/>
      </rPr>
      <t>NG,y</t>
    </r>
  </si>
  <si>
    <t>Kiln consumption of natural gas in year y</t>
  </si>
  <si>
    <t>Net Calorific Value of natural gas in year y</t>
  </si>
  <si>
    <t>Kiln consumption of coal in year y (dry basis)</t>
  </si>
  <si>
    <r>
      <t>FF</t>
    </r>
    <r>
      <rPr>
        <vertAlign val="subscript"/>
        <sz val="11"/>
        <color indexed="8"/>
        <rFont val="Times New Roman"/>
        <family val="1"/>
      </rPr>
      <t>coal,y</t>
    </r>
  </si>
  <si>
    <t>P15-2</t>
  </si>
  <si>
    <r>
      <t>NCV</t>
    </r>
    <r>
      <rPr>
        <vertAlign val="subscript"/>
        <sz val="11"/>
        <color indexed="8"/>
        <rFont val="Times New Roman"/>
        <family val="1"/>
      </rPr>
      <t>coal,y</t>
    </r>
  </si>
  <si>
    <t>Net Calorific Value of coal in year y</t>
  </si>
  <si>
    <t>P25</t>
  </si>
  <si>
    <r>
      <t>FC</t>
    </r>
    <r>
      <rPr>
        <vertAlign val="subscript"/>
        <sz val="11"/>
        <color indexed="8"/>
        <rFont val="Times New Roman"/>
        <family val="1"/>
      </rPr>
      <t>heat_gen,y</t>
    </r>
  </si>
  <si>
    <t>P27</t>
  </si>
  <si>
    <r>
      <t>FC</t>
    </r>
    <r>
      <rPr>
        <vertAlign val="subscript"/>
        <sz val="11"/>
        <color indexed="8"/>
        <rFont val="Times New Roman"/>
        <family val="1"/>
      </rPr>
      <t>slag,y</t>
    </r>
  </si>
  <si>
    <t>Natural gas consumption of slag dryer</t>
  </si>
  <si>
    <t>P23</t>
  </si>
  <si>
    <r>
      <t>EL</t>
    </r>
    <r>
      <rPr>
        <vertAlign val="subscript"/>
        <sz val="11"/>
        <color indexed="8"/>
        <rFont val="Times New Roman"/>
        <family val="1"/>
      </rPr>
      <t>y</t>
    </r>
  </si>
  <si>
    <t>P24</t>
  </si>
  <si>
    <r>
      <t>EL</t>
    </r>
    <r>
      <rPr>
        <vertAlign val="subscript"/>
        <sz val="11"/>
        <color indexed="8"/>
        <rFont val="Times New Roman"/>
        <family val="1"/>
      </rPr>
      <t>Coalmill,y</t>
    </r>
  </si>
  <si>
    <t xml:space="preserve">MWh </t>
  </si>
  <si>
    <t>Electricity specific consumption for clinker production in year y</t>
  </si>
  <si>
    <t>Electricity consumption for coal milling and conveying in year y</t>
  </si>
  <si>
    <t>P26</t>
  </si>
  <si>
    <r>
      <t>EL</t>
    </r>
    <r>
      <rPr>
        <vertAlign val="subscript"/>
        <sz val="11"/>
        <color indexed="8"/>
        <rFont val="Times New Roman"/>
        <family val="1"/>
      </rPr>
      <t>slag,y</t>
    </r>
  </si>
  <si>
    <t>Electricity consumption due to slag milling and handling in year y</t>
  </si>
  <si>
    <r>
      <t>PE</t>
    </r>
    <r>
      <rPr>
        <vertAlign val="subscript"/>
        <sz val="11"/>
        <color indexed="8"/>
        <rFont val="Times New Roman"/>
        <family val="1"/>
      </rPr>
      <t>kiln,y</t>
    </r>
  </si>
  <si>
    <r>
      <t xml:space="preserve">Project Emissions due to combustion of kiln fuel in the year </t>
    </r>
    <r>
      <rPr>
        <i/>
        <sz val="11"/>
        <color indexed="8"/>
        <rFont val="Times New Roman"/>
        <family val="1"/>
      </rPr>
      <t>y</t>
    </r>
  </si>
  <si>
    <r>
      <t>BE</t>
    </r>
    <r>
      <rPr>
        <vertAlign val="subscript"/>
        <sz val="11"/>
        <color indexed="8"/>
        <rFont val="Times New Roman"/>
        <family val="1"/>
      </rPr>
      <t>kiln,y</t>
    </r>
  </si>
  <si>
    <r>
      <t xml:space="preserve">Baseline Emissions due to combustion of kiln fuel in the year </t>
    </r>
    <r>
      <rPr>
        <i/>
        <sz val="11"/>
        <color indexed="8"/>
        <rFont val="Times New Roman"/>
        <family val="1"/>
      </rPr>
      <t>y</t>
    </r>
  </si>
  <si>
    <r>
      <t>BE</t>
    </r>
    <r>
      <rPr>
        <vertAlign val="subscript"/>
        <sz val="11"/>
        <color indexed="8"/>
        <rFont val="Times New Roman"/>
        <family val="1"/>
      </rPr>
      <t>EL,y</t>
    </r>
  </si>
  <si>
    <r>
      <t xml:space="preserve">Baseline Emissions due to electricity consumption for kilns in the year </t>
    </r>
    <r>
      <rPr>
        <i/>
        <sz val="11"/>
        <color indexed="8"/>
        <rFont val="Times New Roman"/>
        <family val="1"/>
      </rPr>
      <t>y</t>
    </r>
  </si>
  <si>
    <r>
      <t xml:space="preserve">Project Emissions due to electricity consumption for kilns in the year </t>
    </r>
    <r>
      <rPr>
        <i/>
        <sz val="11"/>
        <color indexed="8"/>
        <rFont val="Times New Roman"/>
        <family val="1"/>
      </rPr>
      <t>y</t>
    </r>
  </si>
  <si>
    <r>
      <t>PE</t>
    </r>
    <r>
      <rPr>
        <vertAlign val="subscript"/>
        <sz val="11"/>
        <color indexed="8"/>
        <rFont val="Times New Roman"/>
        <family val="1"/>
      </rPr>
      <t>EL,y</t>
    </r>
  </si>
  <si>
    <r>
      <t>BE</t>
    </r>
    <r>
      <rPr>
        <vertAlign val="subscript"/>
        <sz val="11"/>
        <color indexed="8"/>
        <rFont val="Times New Roman"/>
        <family val="1"/>
      </rPr>
      <t>coal EL,y</t>
    </r>
  </si>
  <si>
    <r>
      <t>BE</t>
    </r>
    <r>
      <rPr>
        <vertAlign val="subscript"/>
        <sz val="11"/>
        <color indexed="8"/>
        <rFont val="Times New Roman"/>
        <family val="1"/>
      </rPr>
      <t>coal FC,y</t>
    </r>
  </si>
  <si>
    <t>Baseline Emissions due to electricity consumption for coal drying and conveying in the year y</t>
  </si>
  <si>
    <t>Baseline Emissions due to fuel consumption for coal drying  in the year y</t>
  </si>
  <si>
    <r>
      <t>PE</t>
    </r>
    <r>
      <rPr>
        <vertAlign val="subscript"/>
        <sz val="11"/>
        <color indexed="8"/>
        <rFont val="Times New Roman"/>
        <family val="1"/>
      </rPr>
      <t>coal_EL,y</t>
    </r>
  </si>
  <si>
    <r>
      <t xml:space="preserve">Project Emissions due to electricity consumption for coal drying and conveying in the year </t>
    </r>
    <r>
      <rPr>
        <i/>
        <sz val="11"/>
        <color indexed="8"/>
        <rFont val="Times New Roman"/>
        <family val="1"/>
      </rPr>
      <t>y</t>
    </r>
  </si>
  <si>
    <r>
      <t xml:space="preserve">Project Emissions due to fuel consumption for coal drying in the year </t>
    </r>
    <r>
      <rPr>
        <i/>
        <sz val="11"/>
        <color indexed="8"/>
        <rFont val="Times New Roman"/>
        <family val="1"/>
      </rPr>
      <t>y</t>
    </r>
  </si>
  <si>
    <r>
      <t>PE</t>
    </r>
    <r>
      <rPr>
        <vertAlign val="subscript"/>
        <sz val="11"/>
        <color indexed="8"/>
        <rFont val="Times New Roman"/>
        <family val="1"/>
      </rPr>
      <t>coal_FC,y</t>
    </r>
  </si>
  <si>
    <r>
      <t>PE</t>
    </r>
    <r>
      <rPr>
        <vertAlign val="subscript"/>
        <sz val="11"/>
        <color indexed="8"/>
        <rFont val="Times New Roman"/>
        <family val="1"/>
      </rPr>
      <t>slag,y</t>
    </r>
  </si>
  <si>
    <r>
      <t xml:space="preserve">Project Emissions due to electricity and fuel consumption for slag usage in the year </t>
    </r>
    <r>
      <rPr>
        <i/>
        <sz val="11"/>
        <color indexed="8"/>
        <rFont val="Times New Roman"/>
        <family val="1"/>
      </rPr>
      <t>y</t>
    </r>
  </si>
  <si>
    <t>1000 N m3</t>
  </si>
  <si>
    <t>MWh/t of clnk</t>
  </si>
  <si>
    <t>Gcal/1000m3</t>
  </si>
  <si>
    <t>1000 Gcal/t</t>
  </si>
  <si>
    <t>Conversion from Gcal/1000m3 to GJ/1000m3</t>
  </si>
  <si>
    <r>
      <t>BKE</t>
    </r>
    <r>
      <rPr>
        <vertAlign val="subscript"/>
        <sz val="11"/>
        <color indexed="8"/>
        <rFont val="Times New Roman"/>
        <family val="1"/>
      </rPr>
      <t>Bsl</t>
    </r>
  </si>
  <si>
    <r>
      <t>FSP</t>
    </r>
    <r>
      <rPr>
        <vertAlign val="subscript"/>
        <sz val="11"/>
        <color indexed="8"/>
        <rFont val="Times New Roman"/>
        <family val="1"/>
      </rPr>
      <t>heat_gen,i,y</t>
    </r>
  </si>
  <si>
    <t>B16</t>
  </si>
  <si>
    <t>Specific fuel consumption of coal mill heat generator for coal drying</t>
  </si>
  <si>
    <t>GJ/t of coal</t>
  </si>
  <si>
    <t xml:space="preserve"> </t>
  </si>
  <si>
    <t>Heat consumption for coal drying in the heat generator</t>
  </si>
  <si>
    <t>Natural gas consumption for coal drying in the heat generator</t>
  </si>
  <si>
    <t>GJ</t>
  </si>
  <si>
    <t>Variable ID from PDD</t>
  </si>
  <si>
    <t>Heat consumption for slag drying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</si>
</sst>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%"/>
    <numFmt numFmtId="166" formatCode="0.0000%"/>
    <numFmt numFmtId="167" formatCode="0.00000%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52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9" fontId="1" fillId="0" borderId="15" xfId="57" applyFont="1" applyBorder="1" applyAlignment="1">
      <alignment horizontal="center" vertical="center" wrapText="1"/>
    </xf>
    <xf numFmtId="10" fontId="1" fillId="0" borderId="15" xfId="5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6" fillId="0" borderId="0" xfId="43" applyFont="1" applyBorder="1" applyAlignment="1" applyProtection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0" fontId="1" fillId="0" borderId="10" xfId="57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0" fontId="1" fillId="0" borderId="11" xfId="57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3" fillId="24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5" fontId="1" fillId="0" borderId="10" xfId="57" applyNumberFormat="1" applyFont="1" applyBorder="1" applyAlignment="1">
      <alignment horizontal="center" vertical="center" wrapText="1"/>
    </xf>
    <xf numFmtId="166" fontId="1" fillId="0" borderId="11" xfId="57" applyNumberFormat="1" applyFont="1" applyBorder="1" applyAlignment="1">
      <alignment horizontal="center" vertical="center" wrapText="1"/>
    </xf>
    <xf numFmtId="166" fontId="1" fillId="0" borderId="10" xfId="57" applyNumberFormat="1" applyFont="1" applyBorder="1" applyAlignment="1">
      <alignment horizontal="center" vertical="center" wrapText="1"/>
    </xf>
    <xf numFmtId="167" fontId="1" fillId="0" borderId="10" xfId="57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1.00390625" style="0" customWidth="1"/>
    <col min="2" max="2" width="12.00390625" style="0" customWidth="1"/>
    <col min="3" max="3" width="15.421875" style="0" customWidth="1"/>
    <col min="4" max="4" width="60.57421875" style="0" customWidth="1"/>
    <col min="5" max="5" width="50.00390625" style="0" customWidth="1"/>
    <col min="6" max="6" width="12.57421875" style="0" customWidth="1"/>
  </cols>
  <sheetData>
    <row r="2" spans="1:2" ht="23.25" thickBot="1">
      <c r="A2" s="1" t="s">
        <v>47</v>
      </c>
      <c r="B2" s="1"/>
    </row>
    <row r="3" spans="1:6" s="13" customFormat="1" ht="48.75" customHeight="1" thickBot="1">
      <c r="A3" s="9" t="s">
        <v>50</v>
      </c>
      <c r="B3" s="10" t="s">
        <v>6</v>
      </c>
      <c r="C3" s="10" t="s">
        <v>33</v>
      </c>
      <c r="D3" s="10" t="s">
        <v>0</v>
      </c>
      <c r="E3" s="10" t="s">
        <v>48</v>
      </c>
      <c r="F3" s="10" t="s">
        <v>49</v>
      </c>
    </row>
    <row r="4" spans="1:6" s="13" customFormat="1" ht="18.75" customHeight="1" thickBot="1">
      <c r="A4" s="12" t="s">
        <v>51</v>
      </c>
      <c r="B4" s="16" t="s">
        <v>126</v>
      </c>
      <c r="C4" s="11" t="s">
        <v>52</v>
      </c>
      <c r="D4" s="11" t="s">
        <v>53</v>
      </c>
      <c r="E4" s="11" t="s">
        <v>54</v>
      </c>
      <c r="F4" s="14">
        <v>6.08</v>
      </c>
    </row>
    <row r="5" spans="1:6" s="13" customFormat="1" ht="18.75" customHeight="1" thickBot="1">
      <c r="A5" s="12"/>
      <c r="B5" s="11" t="s">
        <v>55</v>
      </c>
      <c r="C5" s="11" t="s">
        <v>4</v>
      </c>
      <c r="D5" s="11" t="s">
        <v>60</v>
      </c>
      <c r="E5" s="11" t="s">
        <v>54</v>
      </c>
      <c r="F5" s="17">
        <v>0</v>
      </c>
    </row>
    <row r="6" spans="1:6" s="13" customFormat="1" ht="18.75" customHeight="1" thickBot="1">
      <c r="A6" s="12"/>
      <c r="B6" s="11" t="s">
        <v>56</v>
      </c>
      <c r="C6" s="11" t="s">
        <v>4</v>
      </c>
      <c r="D6" s="11" t="s">
        <v>59</v>
      </c>
      <c r="E6" s="11" t="s">
        <v>54</v>
      </c>
      <c r="F6" s="17">
        <v>0</v>
      </c>
    </row>
    <row r="7" spans="1:6" s="13" customFormat="1" ht="18.75" customHeight="1" thickBot="1">
      <c r="A7" s="12"/>
      <c r="B7" s="11" t="s">
        <v>57</v>
      </c>
      <c r="C7" s="11" t="s">
        <v>4</v>
      </c>
      <c r="D7" s="11" t="s">
        <v>61</v>
      </c>
      <c r="E7" s="11" t="s">
        <v>54</v>
      </c>
      <c r="F7" s="18">
        <v>0.6524</v>
      </c>
    </row>
    <row r="8" spans="1:6" s="13" customFormat="1" ht="18.75" customHeight="1" thickBot="1">
      <c r="A8" s="12"/>
      <c r="B8" s="11" t="s">
        <v>58</v>
      </c>
      <c r="C8" s="11" t="s">
        <v>4</v>
      </c>
      <c r="D8" s="11" t="s">
        <v>62</v>
      </c>
      <c r="E8" s="11" t="s">
        <v>54</v>
      </c>
      <c r="F8" s="18">
        <v>0.0181</v>
      </c>
    </row>
    <row r="9" spans="1:6" s="13" customFormat="1" ht="46.5" customHeight="1" thickBot="1">
      <c r="A9" s="12"/>
      <c r="B9" s="11" t="s">
        <v>66</v>
      </c>
      <c r="C9" s="11" t="s">
        <v>68</v>
      </c>
      <c r="D9" s="11" t="s">
        <v>71</v>
      </c>
      <c r="E9" s="11" t="s">
        <v>72</v>
      </c>
      <c r="F9" s="15">
        <v>0.0983</v>
      </c>
    </row>
    <row r="10" spans="1:6" s="13" customFormat="1" ht="46.5" thickBot="1">
      <c r="A10" s="12"/>
      <c r="B10" s="11" t="s">
        <v>67</v>
      </c>
      <c r="C10" s="11" t="s">
        <v>68</v>
      </c>
      <c r="D10" s="11" t="s">
        <v>70</v>
      </c>
      <c r="E10" s="11" t="s">
        <v>73</v>
      </c>
      <c r="F10" s="15">
        <v>0.0561</v>
      </c>
    </row>
    <row r="11" spans="1:6" s="13" customFormat="1" ht="33.75" customHeight="1" thickBot="1">
      <c r="A11" s="24"/>
      <c r="B11" s="25" t="s">
        <v>63</v>
      </c>
      <c r="C11" s="25" t="s">
        <v>64</v>
      </c>
      <c r="D11" s="25" t="s">
        <v>69</v>
      </c>
      <c r="E11" s="25" t="s">
        <v>65</v>
      </c>
      <c r="F11" s="26">
        <v>0.896</v>
      </c>
    </row>
    <row r="12" spans="1:6" s="19" customFormat="1" ht="15.75" thickBot="1">
      <c r="A12" s="24" t="s">
        <v>5</v>
      </c>
      <c r="B12" s="25" t="s">
        <v>5</v>
      </c>
      <c r="C12" s="25"/>
      <c r="D12" s="25" t="s">
        <v>125</v>
      </c>
      <c r="E12" s="25" t="s">
        <v>5</v>
      </c>
      <c r="F12" s="26">
        <v>4.187</v>
      </c>
    </row>
    <row r="13" spans="1:6" s="19" customFormat="1" ht="15">
      <c r="A13" s="20"/>
      <c r="B13" s="21"/>
      <c r="C13" s="21"/>
      <c r="D13" s="21"/>
      <c r="E13" s="22"/>
      <c r="F13" s="23"/>
    </row>
    <row r="14" ht="15">
      <c r="D1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0">
      <selection activeCell="E23" sqref="E23:G23"/>
    </sheetView>
  </sheetViews>
  <sheetFormatPr defaultColWidth="9.140625" defaultRowHeight="15"/>
  <cols>
    <col min="1" max="2" width="11.421875" style="0" customWidth="1"/>
    <col min="3" max="3" width="78.00390625" style="0" customWidth="1"/>
    <col min="4" max="4" width="21.28125" style="0" customWidth="1"/>
    <col min="5" max="5" width="10.8515625" style="0" customWidth="1"/>
    <col min="6" max="6" width="10.00390625" style="0" customWidth="1"/>
    <col min="7" max="7" width="11.421875" style="0" bestFit="1" customWidth="1"/>
  </cols>
  <sheetData>
    <row r="2" spans="1:2" ht="23.25" thickBot="1">
      <c r="A2" s="1" t="s">
        <v>3</v>
      </c>
      <c r="B2" s="1"/>
    </row>
    <row r="3" spans="1:7" ht="15">
      <c r="A3" s="68" t="s">
        <v>135</v>
      </c>
      <c r="B3" s="66" t="s">
        <v>6</v>
      </c>
      <c r="C3" s="66" t="s">
        <v>0</v>
      </c>
      <c r="D3" s="66" t="s">
        <v>1</v>
      </c>
      <c r="E3" s="64">
        <v>2009</v>
      </c>
      <c r="F3" s="64">
        <v>2010</v>
      </c>
      <c r="G3" s="8">
        <v>2011</v>
      </c>
    </row>
    <row r="4" spans="1:7" ht="29.25" customHeight="1">
      <c r="A4" s="69"/>
      <c r="B4" s="67"/>
      <c r="C4" s="67"/>
      <c r="D4" s="67"/>
      <c r="E4" s="65"/>
      <c r="F4" s="65"/>
      <c r="G4" s="6" t="s">
        <v>75</v>
      </c>
    </row>
    <row r="5" spans="1:7" ht="15.75" customHeight="1">
      <c r="A5" s="27" t="s">
        <v>7</v>
      </c>
      <c r="B5" s="2" t="s">
        <v>11</v>
      </c>
      <c r="C5" s="3" t="s">
        <v>8</v>
      </c>
      <c r="D5" s="5" t="s">
        <v>2</v>
      </c>
      <c r="E5" s="4">
        <v>471025</v>
      </c>
      <c r="F5" s="4">
        <v>491720</v>
      </c>
      <c r="G5" s="7">
        <v>108830</v>
      </c>
    </row>
    <row r="6" spans="1:7" ht="15.75" customHeight="1">
      <c r="A6" s="27" t="s">
        <v>5</v>
      </c>
      <c r="B6" s="2" t="s">
        <v>5</v>
      </c>
      <c r="C6" s="3" t="s">
        <v>23</v>
      </c>
      <c r="D6" s="5" t="s">
        <v>2</v>
      </c>
      <c r="E6" s="4">
        <v>763492</v>
      </c>
      <c r="F6" s="4">
        <v>797630</v>
      </c>
      <c r="G6" s="7">
        <v>173127</v>
      </c>
    </row>
    <row r="7" spans="1:7" ht="15.75" customHeight="1">
      <c r="A7" s="27" t="s">
        <v>5</v>
      </c>
      <c r="B7" s="2" t="s">
        <v>5</v>
      </c>
      <c r="C7" s="3" t="s">
        <v>9</v>
      </c>
      <c r="D7" s="5" t="s">
        <v>2</v>
      </c>
      <c r="E7" s="4">
        <v>5691.566</v>
      </c>
      <c r="F7" s="4">
        <v>785.59</v>
      </c>
      <c r="G7" s="7">
        <v>909.84</v>
      </c>
    </row>
    <row r="8" spans="1:7" ht="15.75" customHeight="1">
      <c r="A8" s="27" t="s">
        <v>14</v>
      </c>
      <c r="B8" s="2" t="s">
        <v>10</v>
      </c>
      <c r="C8" s="3" t="s">
        <v>16</v>
      </c>
      <c r="D8" s="5" t="s">
        <v>4</v>
      </c>
      <c r="E8" s="4">
        <v>65.51</v>
      </c>
      <c r="F8" s="4">
        <v>65.16</v>
      </c>
      <c r="G8" s="30">
        <v>64.92333333333333</v>
      </c>
    </row>
    <row r="9" spans="1:7" ht="15.75" customHeight="1">
      <c r="A9" s="27" t="s">
        <v>15</v>
      </c>
      <c r="B9" s="2" t="s">
        <v>13</v>
      </c>
      <c r="C9" s="3" t="s">
        <v>17</v>
      </c>
      <c r="D9" s="5" t="s">
        <v>4</v>
      </c>
      <c r="E9" s="4">
        <v>1.53</v>
      </c>
      <c r="F9" s="4">
        <v>1.76</v>
      </c>
      <c r="G9" s="30">
        <v>1.8566666666666667</v>
      </c>
    </row>
    <row r="10" spans="1:7" ht="15.75" customHeight="1">
      <c r="A10" s="28"/>
      <c r="B10" s="2" t="s">
        <v>5</v>
      </c>
      <c r="C10" s="3" t="s">
        <v>42</v>
      </c>
      <c r="D10" s="5" t="s">
        <v>4</v>
      </c>
      <c r="E10" s="4">
        <v>42.5</v>
      </c>
      <c r="F10" s="4">
        <v>42.71</v>
      </c>
      <c r="G10" s="30">
        <v>42.93333333333334</v>
      </c>
    </row>
    <row r="11" spans="1:7" ht="15.75" customHeight="1">
      <c r="A11" s="28"/>
      <c r="B11" s="2" t="s">
        <v>5</v>
      </c>
      <c r="C11" s="3" t="s">
        <v>43</v>
      </c>
      <c r="D11" s="5" t="s">
        <v>4</v>
      </c>
      <c r="E11" s="4">
        <v>0.98</v>
      </c>
      <c r="F11" s="4">
        <v>1.13</v>
      </c>
      <c r="G11" s="30">
        <v>1.1566666666666667</v>
      </c>
    </row>
    <row r="12" spans="1:7" ht="15.75" customHeight="1">
      <c r="A12" s="28"/>
      <c r="B12" s="2" t="s">
        <v>5</v>
      </c>
      <c r="C12" s="3" t="s">
        <v>18</v>
      </c>
      <c r="D12" s="5" t="s">
        <v>4</v>
      </c>
      <c r="E12" s="4">
        <v>46.31</v>
      </c>
      <c r="F12" s="4">
        <v>46.15</v>
      </c>
      <c r="G12" s="7">
        <v>46.8</v>
      </c>
    </row>
    <row r="13" spans="1:7" ht="15.75" customHeight="1">
      <c r="A13" s="28"/>
      <c r="B13" s="2" t="s">
        <v>5</v>
      </c>
      <c r="C13" s="3" t="s">
        <v>19</v>
      </c>
      <c r="D13" s="5" t="s">
        <v>4</v>
      </c>
      <c r="E13" s="4">
        <v>4.95</v>
      </c>
      <c r="F13" s="4">
        <v>5.49</v>
      </c>
      <c r="G13" s="7">
        <v>5.1</v>
      </c>
    </row>
    <row r="14" spans="1:7" ht="15.75" customHeight="1">
      <c r="A14" s="27" t="s">
        <v>20</v>
      </c>
      <c r="B14" s="2" t="s">
        <v>21</v>
      </c>
      <c r="C14" s="3" t="s">
        <v>22</v>
      </c>
      <c r="D14" s="5" t="s">
        <v>2</v>
      </c>
      <c r="E14" s="4">
        <f>E6+E7</f>
        <v>769183.566</v>
      </c>
      <c r="F14" s="4">
        <f>F6+F7</f>
        <v>798415.59</v>
      </c>
      <c r="G14" s="7">
        <f>G6+G7</f>
        <v>174036.84</v>
      </c>
    </row>
    <row r="15" spans="1:7" ht="15.75" customHeight="1">
      <c r="A15" s="27" t="s">
        <v>25</v>
      </c>
      <c r="B15" s="2" t="s">
        <v>12</v>
      </c>
      <c r="C15" s="3" t="s">
        <v>27</v>
      </c>
      <c r="D15" s="5" t="s">
        <v>4</v>
      </c>
      <c r="E15" s="62">
        <f>((E12/100)*E7)/(E6+E7)</f>
        <v>0.0034267037559146184</v>
      </c>
      <c r="F15" s="60">
        <f>((F12/100)*F7)/(F6+F7)</f>
        <v>0.00045408655534895056</v>
      </c>
      <c r="G15" s="61">
        <f>((G12/100)*G7)/(G6+G7)</f>
        <v>0.0024466378497793916</v>
      </c>
    </row>
    <row r="16" spans="1:7" ht="15.75" customHeight="1">
      <c r="A16" s="27" t="s">
        <v>26</v>
      </c>
      <c r="B16" s="2" t="s">
        <v>24</v>
      </c>
      <c r="C16" s="3" t="s">
        <v>28</v>
      </c>
      <c r="D16" s="5" t="s">
        <v>4</v>
      </c>
      <c r="E16" s="63">
        <f>((E13/100)*E7)/(E6+E7)</f>
        <v>0.00036627474825690705</v>
      </c>
      <c r="F16" s="29">
        <f>((F13/100)*F7)/(F6+F7)</f>
        <v>5.401809726686324E-05</v>
      </c>
      <c r="G16" s="31">
        <f>((G13/100)*G7)/(G6+G7)</f>
        <v>0.00026662079132211316</v>
      </c>
    </row>
    <row r="17" spans="1:7" ht="15.75" customHeight="1">
      <c r="A17" s="27" t="s">
        <v>77</v>
      </c>
      <c r="B17" s="2" t="s">
        <v>76</v>
      </c>
      <c r="C17" s="3" t="s">
        <v>81</v>
      </c>
      <c r="D17" s="5" t="s">
        <v>121</v>
      </c>
      <c r="E17" s="4">
        <v>77238.36</v>
      </c>
      <c r="F17" s="4">
        <v>35822.546</v>
      </c>
      <c r="G17" s="7">
        <v>252.315</v>
      </c>
    </row>
    <row r="18" spans="1:7" ht="15.75" customHeight="1">
      <c r="A18" s="27" t="s">
        <v>79</v>
      </c>
      <c r="B18" s="2" t="s">
        <v>80</v>
      </c>
      <c r="C18" s="3" t="s">
        <v>82</v>
      </c>
      <c r="D18" s="5" t="s">
        <v>123</v>
      </c>
      <c r="E18" s="4">
        <v>8.1547</v>
      </c>
      <c r="F18" s="4">
        <v>8.127</v>
      </c>
      <c r="G18" s="7">
        <v>8.1083</v>
      </c>
    </row>
    <row r="19" spans="1:7" ht="15.75" customHeight="1">
      <c r="A19" s="27" t="s">
        <v>78</v>
      </c>
      <c r="B19" s="2" t="s">
        <v>84</v>
      </c>
      <c r="C19" s="3" t="s">
        <v>83</v>
      </c>
      <c r="D19" s="5" t="s">
        <v>2</v>
      </c>
      <c r="E19" s="4">
        <v>0</v>
      </c>
      <c r="F19" s="4">
        <v>65524.63</v>
      </c>
      <c r="G19" s="7">
        <v>23184.56</v>
      </c>
    </row>
    <row r="20" spans="1:7" ht="15.75" customHeight="1">
      <c r="A20" s="27" t="s">
        <v>85</v>
      </c>
      <c r="B20" s="2" t="s">
        <v>86</v>
      </c>
      <c r="C20" s="3" t="s">
        <v>87</v>
      </c>
      <c r="D20" s="5" t="s">
        <v>124</v>
      </c>
      <c r="E20" s="4">
        <v>0</v>
      </c>
      <c r="F20" s="4">
        <v>6.5081</v>
      </c>
      <c r="G20" s="7">
        <v>6.5768</v>
      </c>
    </row>
    <row r="21" spans="1:7" ht="15.75" customHeight="1">
      <c r="A21" s="27" t="s">
        <v>88</v>
      </c>
      <c r="B21" s="2" t="s">
        <v>89</v>
      </c>
      <c r="C21" s="3" t="s">
        <v>132</v>
      </c>
      <c r="D21" s="5" t="s">
        <v>134</v>
      </c>
      <c r="E21" s="4">
        <v>0</v>
      </c>
      <c r="F21" s="4">
        <f>F22*F18*'Fixed Parameters'!$F$12</f>
        <v>29326.679364654003</v>
      </c>
      <c r="G21" s="4">
        <f>G22*G18*'Fixed Parameters'!$F$12</f>
        <v>11583.7907026847</v>
      </c>
    </row>
    <row r="22" spans="1:7" ht="15.75" customHeight="1">
      <c r="A22" s="27" t="s">
        <v>131</v>
      </c>
      <c r="B22" s="2" t="s">
        <v>131</v>
      </c>
      <c r="C22" s="3" t="s">
        <v>133</v>
      </c>
      <c r="D22" s="5" t="s">
        <v>121</v>
      </c>
      <c r="E22" s="4">
        <v>0</v>
      </c>
      <c r="F22" s="4">
        <v>861.846</v>
      </c>
      <c r="G22" s="7">
        <v>341.207</v>
      </c>
    </row>
    <row r="23" spans="1:7" ht="15.75" customHeight="1">
      <c r="A23" s="27" t="s">
        <v>90</v>
      </c>
      <c r="B23" s="2" t="s">
        <v>91</v>
      </c>
      <c r="C23" s="3" t="s">
        <v>136</v>
      </c>
      <c r="D23" s="5" t="s">
        <v>134</v>
      </c>
      <c r="E23" s="4">
        <f>E24*E18*'Fixed Parameters'!$F$12</f>
        <v>3023.3247629083003</v>
      </c>
      <c r="F23" s="4">
        <f>F24*F18*'Fixed Parameters'!$F$12</f>
        <v>417.384369234</v>
      </c>
      <c r="G23" s="4">
        <f>G24*G18*'Fixed Parameters'!$F$12</f>
        <v>553.6816142989001</v>
      </c>
    </row>
    <row r="24" spans="1:7" ht="15.75" customHeight="1">
      <c r="A24" s="27"/>
      <c r="B24" s="2"/>
      <c r="C24" s="3" t="s">
        <v>92</v>
      </c>
      <c r="D24" s="5" t="s">
        <v>121</v>
      </c>
      <c r="E24" s="4">
        <v>88.547</v>
      </c>
      <c r="F24" s="4">
        <v>12.266</v>
      </c>
      <c r="G24" s="7">
        <v>16.309</v>
      </c>
    </row>
    <row r="25" spans="1:7" ht="15.75" customHeight="1">
      <c r="A25" s="27" t="s">
        <v>93</v>
      </c>
      <c r="B25" s="2" t="s">
        <v>94</v>
      </c>
      <c r="C25" s="3" t="s">
        <v>98</v>
      </c>
      <c r="D25" s="5" t="s">
        <v>122</v>
      </c>
      <c r="E25" s="52">
        <f>0.08303-E27/E5</f>
        <v>0.08291726713019479</v>
      </c>
      <c r="F25" s="52">
        <f>0.08873-F26/F5-F27/F5</f>
        <v>0.08644980250955829</v>
      </c>
      <c r="G25" s="53">
        <f>0.1077-G26/G5-G27/G5</f>
        <v>0.10400122650004595</v>
      </c>
    </row>
    <row r="26" spans="1:7" ht="15.75" customHeight="1">
      <c r="A26" s="27" t="s">
        <v>95</v>
      </c>
      <c r="B26" s="2" t="s">
        <v>96</v>
      </c>
      <c r="C26" s="3" t="s">
        <v>99</v>
      </c>
      <c r="D26" s="5" t="s">
        <v>97</v>
      </c>
      <c r="E26" s="44">
        <v>0</v>
      </c>
      <c r="F26" s="45">
        <f>0.017*F19</f>
        <v>1113.9187100000001</v>
      </c>
      <c r="G26" s="46">
        <f>0.017*G19</f>
        <v>394.13752000000005</v>
      </c>
    </row>
    <row r="27" spans="1:7" ht="15.75" customHeight="1">
      <c r="A27" s="2" t="s">
        <v>100</v>
      </c>
      <c r="B27" s="2" t="s">
        <v>101</v>
      </c>
      <c r="C27" s="3" t="s">
        <v>102</v>
      </c>
      <c r="D27" s="5" t="s">
        <v>97</v>
      </c>
      <c r="E27" s="4">
        <v>53.1</v>
      </c>
      <c r="F27" s="4">
        <v>7.3</v>
      </c>
      <c r="G27" s="4">
        <v>8.4</v>
      </c>
    </row>
    <row r="28" spans="1:7" ht="14.25" customHeight="1">
      <c r="A28" s="56" t="s">
        <v>128</v>
      </c>
      <c r="B28" s="56" t="s">
        <v>127</v>
      </c>
      <c r="C28" s="57" t="s">
        <v>129</v>
      </c>
      <c r="D28" s="59" t="s">
        <v>130</v>
      </c>
      <c r="E28" s="58">
        <v>0</v>
      </c>
      <c r="F28" s="58">
        <f>F21/'Input Variables'!F19</f>
        <v>0.4475672638617571</v>
      </c>
      <c r="G28" s="58">
        <f>G21/'Input Variables'!G19</f>
        <v>0.49963383832536395</v>
      </c>
    </row>
    <row r="29" spans="4:10" ht="15">
      <c r="D29" s="41"/>
      <c r="E29" s="54"/>
      <c r="F29" s="42"/>
      <c r="G29" s="41"/>
      <c r="H29" s="41"/>
      <c r="I29" s="41"/>
      <c r="J29" s="41"/>
    </row>
    <row r="30" spans="4:10" ht="15">
      <c r="D30" s="41"/>
      <c r="E30" s="43"/>
      <c r="F30" s="41"/>
      <c r="G30" s="41"/>
      <c r="H30" s="41"/>
      <c r="I30" s="41"/>
      <c r="J30" s="41"/>
    </row>
    <row r="31" spans="4:10" ht="15">
      <c r="D31" s="41"/>
      <c r="E31" s="41"/>
      <c r="F31" s="41"/>
      <c r="G31" s="41"/>
      <c r="H31" s="41"/>
      <c r="I31" s="41"/>
      <c r="J31" s="41"/>
    </row>
  </sheetData>
  <sheetProtection/>
  <mergeCells count="6">
    <mergeCell ref="F3:F4"/>
    <mergeCell ref="B3:B4"/>
    <mergeCell ref="A3:A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1.00390625" style="0" customWidth="1"/>
    <col min="3" max="3" width="91.8515625" style="0" customWidth="1"/>
    <col min="4" max="6" width="11.28125" style="0" customWidth="1"/>
    <col min="7" max="7" width="12.00390625" style="0" customWidth="1"/>
  </cols>
  <sheetData>
    <row r="1" ht="23.25" thickBot="1">
      <c r="A1" s="1" t="s">
        <v>29</v>
      </c>
    </row>
    <row r="2" spans="1:7" ht="15">
      <c r="A2" s="70"/>
      <c r="B2" s="71"/>
      <c r="C2" s="71"/>
      <c r="D2" s="71" t="s">
        <v>30</v>
      </c>
      <c r="E2" s="71"/>
      <c r="F2" s="71"/>
      <c r="G2" s="74" t="s">
        <v>31</v>
      </c>
    </row>
    <row r="3" spans="1:7" ht="15">
      <c r="A3" s="72"/>
      <c r="B3" s="73"/>
      <c r="C3" s="73"/>
      <c r="D3" s="76">
        <v>2009</v>
      </c>
      <c r="E3" s="76">
        <v>2010</v>
      </c>
      <c r="F3" s="76" t="s">
        <v>74</v>
      </c>
      <c r="G3" s="75"/>
    </row>
    <row r="4" spans="1:7" ht="30">
      <c r="A4" s="35" t="s">
        <v>32</v>
      </c>
      <c r="B4" s="32" t="s">
        <v>33</v>
      </c>
      <c r="C4" s="32" t="s">
        <v>0</v>
      </c>
      <c r="D4" s="77"/>
      <c r="E4" s="77"/>
      <c r="F4" s="77"/>
      <c r="G4" s="75"/>
    </row>
    <row r="5" spans="1:7" ht="16.5">
      <c r="A5" s="36" t="s">
        <v>34</v>
      </c>
      <c r="B5" s="33" t="s">
        <v>35</v>
      </c>
      <c r="C5" s="34" t="s">
        <v>36</v>
      </c>
      <c r="D5" s="49">
        <f>D6-D7</f>
        <v>15316</v>
      </c>
      <c r="E5" s="49">
        <f>E6-E7</f>
        <v>787</v>
      </c>
      <c r="F5" s="49">
        <f>F6-F7</f>
        <v>2020</v>
      </c>
      <c r="G5" s="47">
        <f>SUM(D5:F5)</f>
        <v>18123</v>
      </c>
    </row>
    <row r="6" spans="1:7" ht="16.5">
      <c r="A6" s="36" t="s">
        <v>37</v>
      </c>
      <c r="B6" s="33" t="s">
        <v>35</v>
      </c>
      <c r="C6" s="34" t="s">
        <v>38</v>
      </c>
      <c r="D6" s="50">
        <f>D8+D9+D10+D11+D12</f>
        <v>446193</v>
      </c>
      <c r="E6" s="50">
        <f>E8+E9+E10+E11+E12</f>
        <v>546083</v>
      </c>
      <c r="F6" s="50">
        <f>F8+F9+F10+F11+F12</f>
        <v>133729</v>
      </c>
      <c r="G6" s="47">
        <f aca="true" t="shared" si="0" ref="G6:G18">SUM(D6:F6)</f>
        <v>1126005</v>
      </c>
    </row>
    <row r="7" spans="1:7" ht="16.5">
      <c r="A7" s="36" t="s">
        <v>39</v>
      </c>
      <c r="B7" s="33" t="s">
        <v>35</v>
      </c>
      <c r="C7" s="34" t="s">
        <v>40</v>
      </c>
      <c r="D7" s="50">
        <f>D13+D14+D15+D16+D17+D18</f>
        <v>430877</v>
      </c>
      <c r="E7" s="50">
        <f>E13+E14+E15+E16+E17+E18</f>
        <v>545296</v>
      </c>
      <c r="F7" s="50">
        <f>F13+F14+F15+F16+F17+F18</f>
        <v>131709</v>
      </c>
      <c r="G7" s="47">
        <f t="shared" si="0"/>
        <v>1107882</v>
      </c>
    </row>
    <row r="8" spans="1:7" ht="16.5">
      <c r="A8" s="37" t="s">
        <v>46</v>
      </c>
      <c r="B8" s="33" t="s">
        <v>35</v>
      </c>
      <c r="C8" s="33" t="s">
        <v>44</v>
      </c>
      <c r="D8" s="50">
        <f>ROUND(0.785*('Input Variables'!E5*('Fixed Parameters'!$F$7)-'Input Variables'!E14*'Fixed Parameters'!$F$5)+1.092*('Input Variables'!E5*('Fixed Parameters'!$F$8)-'Input Variables'!E14*'Fixed Parameters'!$F$6),0)</f>
        <v>250538</v>
      </c>
      <c r="E8" s="50">
        <f>ROUND(0.785*('Input Variables'!F5*('Fixed Parameters'!$F$7)-'Input Variables'!F14*'Fixed Parameters'!$F$5)+1.092*('Input Variables'!F5*('Fixed Parameters'!$F$8)-'Input Variables'!F14*'Fixed Parameters'!$F$6),0)</f>
        <v>261545</v>
      </c>
      <c r="F8" s="50">
        <f>ROUND(0.785*('Input Variables'!G5*('Fixed Parameters'!$F$7)-'Input Variables'!G14*'Fixed Parameters'!$F$5)+1.092*('Input Variables'!G5*('Fixed Parameters'!$F$8)-'Input Variables'!G14*'Fixed Parameters'!$F$6),0)</f>
        <v>57887</v>
      </c>
      <c r="G8" s="47">
        <f t="shared" si="0"/>
        <v>569970</v>
      </c>
    </row>
    <row r="9" spans="1:7" ht="16.5">
      <c r="A9" s="37" t="s">
        <v>105</v>
      </c>
      <c r="B9" s="33" t="s">
        <v>35</v>
      </c>
      <c r="C9" s="33" t="s">
        <v>106</v>
      </c>
      <c r="D9" s="50">
        <f>ROUND('Fixed Parameters'!$F$4*'Input Variables'!E5*('Input Variables'!E17*'Input Variables'!E18*'Fixed Parameters'!$F$12*'Fixed Parameters'!$F$10+'Input Variables'!E19*'Input Variables'!E20*1000*'Fixed Parameters'!$F$12*'Fixed Parameters'!$F$9)/('Input Variables'!E17*'Input Variables'!E18*'Fixed Parameters'!$F$12+'Fixed Parameters'!$F$12*1000*'Input Variables'!E19*'Input Variables'!E20),0)</f>
        <v>160661</v>
      </c>
      <c r="E9" s="50">
        <f>ROUND('Fixed Parameters'!$F$4*'Input Variables'!F5*('Input Variables'!F17*'Input Variables'!F18*'Fixed Parameters'!$F$12*'Fixed Parameters'!$F$10+'Input Variables'!F19*'Input Variables'!F20*'Fixed Parameters'!$F$12*'Fixed Parameters'!$F$9)/('Input Variables'!F17*'Input Variables'!F18*'Fixed Parameters'!$F$12+'Fixed Parameters'!$F$12*'Input Variables'!F19*'Input Variables'!F20),0)</f>
        <v>242697</v>
      </c>
      <c r="F9" s="50">
        <f>ROUND('Fixed Parameters'!$F$4*'Input Variables'!G5*('Input Variables'!G17*'Input Variables'!G18*'Fixed Parameters'!$F$12*'Fixed Parameters'!$F$10+'Input Variables'!G19*'Input Variables'!G20*'Fixed Parameters'!$F$12*'Fixed Parameters'!$F$9)/('Input Variables'!G17*'Input Variables'!G18*'Fixed Parameters'!$F$12+'Fixed Parameters'!$F$12*'Input Variables'!G19*'Input Variables'!G20),0)</f>
        <v>64674</v>
      </c>
      <c r="G9" s="47">
        <f t="shared" si="0"/>
        <v>468032</v>
      </c>
    </row>
    <row r="10" spans="1:7" ht="16.5">
      <c r="A10" s="37" t="s">
        <v>107</v>
      </c>
      <c r="B10" s="33" t="s">
        <v>35</v>
      </c>
      <c r="C10" s="33" t="s">
        <v>108</v>
      </c>
      <c r="D10" s="50">
        <f>ROUND('Input Variables'!E25*'Fixed Parameters'!$F$11*'Input Variables'!E5,0)</f>
        <v>34994</v>
      </c>
      <c r="E10" s="50">
        <f>ROUND('Input Variables'!F25*'Fixed Parameters'!$F$11*'Input Variables'!F5,0)</f>
        <v>38088</v>
      </c>
      <c r="F10" s="50">
        <f>ROUND('Input Variables'!G25*'Fixed Parameters'!$F$11*'Input Variables'!G5,0)</f>
        <v>10141</v>
      </c>
      <c r="G10" s="47">
        <f t="shared" si="0"/>
        <v>83223</v>
      </c>
    </row>
    <row r="11" spans="1:7" ht="16.5">
      <c r="A11" s="37" t="s">
        <v>111</v>
      </c>
      <c r="B11" s="33" t="s">
        <v>35</v>
      </c>
      <c r="C11" s="33" t="s">
        <v>113</v>
      </c>
      <c r="D11" s="50">
        <v>0</v>
      </c>
      <c r="E11" s="50">
        <f>ROUND(('Input Variables'!F26/'Input Variables'!F19)*'Input Variables'!F19*'Fixed Parameters'!$F$11,0)</f>
        <v>998</v>
      </c>
      <c r="F11" s="50">
        <f>ROUND(('Input Variables'!G26/'Input Variables'!G19)*'Input Variables'!G19*'Fixed Parameters'!$F$11,0)</f>
        <v>353</v>
      </c>
      <c r="G11" s="47">
        <f t="shared" si="0"/>
        <v>1351</v>
      </c>
    </row>
    <row r="12" spans="1:7" ht="16.5">
      <c r="A12" s="37" t="s">
        <v>112</v>
      </c>
      <c r="B12" s="33" t="s">
        <v>35</v>
      </c>
      <c r="C12" s="33" t="s">
        <v>114</v>
      </c>
      <c r="D12" s="50">
        <v>0</v>
      </c>
      <c r="E12" s="50">
        <f>ROUND(('Input Variables'!F21/('Input Variables'!F19))*(('Fixed Parameters'!$F$4*'Input Variables'!F5)/('Input Variables'!F20*'Fixed Parameters'!$F$12))*'Fixed Parameters'!$F$10,0)</f>
        <v>2755</v>
      </c>
      <c r="F12" s="50">
        <f>ROUND(('Input Variables'!G21/('Input Variables'!G19))*(('Fixed Parameters'!$F$4*'Input Variables'!G5)/('Input Variables'!G20*'Fixed Parameters'!$F$12))*'Fixed Parameters'!$F$10,0)</f>
        <v>674</v>
      </c>
      <c r="G12" s="47">
        <f t="shared" si="0"/>
        <v>3429</v>
      </c>
    </row>
    <row r="13" spans="1:7" ht="16.5">
      <c r="A13" s="37" t="s">
        <v>41</v>
      </c>
      <c r="B13" s="33" t="s">
        <v>35</v>
      </c>
      <c r="C13" s="33" t="s">
        <v>45</v>
      </c>
      <c r="D13" s="50">
        <f>ROUND(0.785*('Input Variables'!E5*('Input Variables'!E8/100)-'Input Variables'!E14*'Input Variables'!E15)+1.092*('Input Variables'!E5*('Input Variables'!E9/100)-'Input Variables'!E14*'Input Variables'!E16),0)</f>
        <v>247719</v>
      </c>
      <c r="E13" s="50">
        <f>ROUND(0.785*('Input Variables'!F5*('Input Variables'!F8/100)-'Input Variables'!F14*'Input Variables'!F15)+1.092*('Input Variables'!F5*('Input Variables'!F9/100)-'Input Variables'!F14*'Input Variables'!F16),0)</f>
        <v>260636</v>
      </c>
      <c r="F13" s="50">
        <f>ROUND(0.785*('Input Variables'!G5*('Input Variables'!G8/100)-'Input Variables'!G14*'Input Variables'!G15)+1.092*('Input Variables'!G5*('Input Variables'!G9/100)-'Input Variables'!G14*'Input Variables'!G16),0)</f>
        <v>57287</v>
      </c>
      <c r="G13" s="47">
        <f t="shared" si="0"/>
        <v>565642</v>
      </c>
    </row>
    <row r="14" spans="1:7" ht="16.5">
      <c r="A14" s="37" t="s">
        <v>103</v>
      </c>
      <c r="B14" s="33" t="s">
        <v>35</v>
      </c>
      <c r="C14" s="33" t="s">
        <v>104</v>
      </c>
      <c r="D14" s="50">
        <f>ROUND('Input Variables'!E17*'Input Variables'!E18*'Fixed Parameters'!$F$12*'Fixed Parameters'!$F$10,0)</f>
        <v>147947</v>
      </c>
      <c r="E14" s="50">
        <f>ROUND('Input Variables'!F17*'Input Variables'!F18*'Fixed Parameters'!$F$12*'Fixed Parameters'!$F$10+'Input Variables'!F19*'Input Variables'!F20*'Fixed Parameters'!$F$12*'Fixed Parameters'!$F$9,0)</f>
        <v>243899</v>
      </c>
      <c r="F14" s="50">
        <f>ROUND('Input Variables'!G17*'Input Variables'!G18*'Fixed Parameters'!$F$12*'Fixed Parameters'!$F$10+'Input Variables'!G19*'Input Variables'!G20*'Fixed Parameters'!$F$12*'Fixed Parameters'!$F$9,0)</f>
        <v>63239</v>
      </c>
      <c r="G14" s="47">
        <f t="shared" si="0"/>
        <v>455085</v>
      </c>
    </row>
    <row r="15" spans="1:7" ht="16.5">
      <c r="A15" s="37" t="s">
        <v>110</v>
      </c>
      <c r="B15" s="33" t="s">
        <v>35</v>
      </c>
      <c r="C15" s="33" t="s">
        <v>109</v>
      </c>
      <c r="D15" s="50">
        <f>ROUND('Fixed Parameters'!$F$11*'Input Variables'!E25*'Input Variables'!E5,0)</f>
        <v>34994</v>
      </c>
      <c r="E15" s="50">
        <f>ROUND('Fixed Parameters'!$F$11*'Input Variables'!F25*'Input Variables'!F5,0)</f>
        <v>38088</v>
      </c>
      <c r="F15" s="50">
        <f>ROUND('Fixed Parameters'!$F$11*'Input Variables'!G25*'Input Variables'!G5,0)</f>
        <v>10141</v>
      </c>
      <c r="G15" s="47">
        <f t="shared" si="0"/>
        <v>83223</v>
      </c>
    </row>
    <row r="16" spans="1:7" ht="16.5">
      <c r="A16" s="37" t="s">
        <v>115</v>
      </c>
      <c r="B16" s="33" t="s">
        <v>35</v>
      </c>
      <c r="C16" s="33" t="s">
        <v>116</v>
      </c>
      <c r="D16" s="50">
        <v>0</v>
      </c>
      <c r="E16" s="50">
        <f>ROUND('Input Variables'!F26*'Fixed Parameters'!$F$11,0)</f>
        <v>998</v>
      </c>
      <c r="F16" s="50">
        <f>ROUND('Input Variables'!G26*'Fixed Parameters'!$F$11,0)</f>
        <v>353</v>
      </c>
      <c r="G16" s="47">
        <f t="shared" si="0"/>
        <v>1351</v>
      </c>
    </row>
    <row r="17" spans="1:7" ht="16.5">
      <c r="A17" s="37" t="s">
        <v>118</v>
      </c>
      <c r="B17" s="33" t="s">
        <v>35</v>
      </c>
      <c r="C17" s="33" t="s">
        <v>117</v>
      </c>
      <c r="D17" s="50">
        <v>0</v>
      </c>
      <c r="E17" s="50">
        <f>ROUND('Input Variables'!F21*'Fixed Parameters'!$F$10,0)</f>
        <v>1645</v>
      </c>
      <c r="F17" s="50">
        <f>ROUND('Input Variables'!G21*'Fixed Parameters'!$F$10,0)</f>
        <v>650</v>
      </c>
      <c r="G17" s="47">
        <f t="shared" si="0"/>
        <v>2295</v>
      </c>
    </row>
    <row r="18" spans="1:7" ht="17.25" thickBot="1">
      <c r="A18" s="38" t="s">
        <v>119</v>
      </c>
      <c r="B18" s="39" t="s">
        <v>35</v>
      </c>
      <c r="C18" s="39" t="s">
        <v>120</v>
      </c>
      <c r="D18" s="51">
        <f>ROUND('Input Variables'!E27*'Fixed Parameters'!$F$11+'Input Variables'!E23*'Fixed Parameters'!$F$10,0)</f>
        <v>217</v>
      </c>
      <c r="E18" s="51">
        <f>ROUND('Input Variables'!F27*'Fixed Parameters'!$F$11+'Input Variables'!F23*'Fixed Parameters'!$F$10,0)</f>
        <v>30</v>
      </c>
      <c r="F18" s="51">
        <f>ROUND('Input Variables'!G27*'Fixed Parameters'!$F$11+'Input Variables'!G23*'Fixed Parameters'!$F$10,0)</f>
        <v>39</v>
      </c>
      <c r="G18" s="48">
        <f t="shared" si="0"/>
        <v>286</v>
      </c>
    </row>
    <row r="19" ht="15">
      <c r="F19" s="40"/>
    </row>
    <row r="20" spans="5:6" ht="15">
      <c r="E20" s="55"/>
      <c r="F20" s="40"/>
    </row>
    <row r="21" ht="15">
      <c r="F21" s="40"/>
    </row>
  </sheetData>
  <sheetProtection/>
  <mergeCells count="6">
    <mergeCell ref="A2:C3"/>
    <mergeCell ref="G2:G4"/>
    <mergeCell ref="D3:D4"/>
    <mergeCell ref="D2:F2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2011-04-22T07:16:44Z</cp:lastPrinted>
  <dcterms:created xsi:type="dcterms:W3CDTF">2006-09-16T00:00:00Z</dcterms:created>
  <dcterms:modified xsi:type="dcterms:W3CDTF">2011-09-23T12:41:27Z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0x010100F59BA316FFF5E54DA051273D41C7F3C6</vt:lpwstr>
  </property>
</Properties>
</file>