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20" windowWidth="15480" windowHeight="6435" activeTab="3"/>
  </bookViews>
  <sheets>
    <sheet name="Assumptions" sheetId="1" r:id="rId1"/>
    <sheet name="incr.cement" sheetId="2" r:id="rId2"/>
    <sheet name="SP1" sheetId="3" r:id="rId3"/>
    <sheet name="SP2" sheetId="4" r:id="rId4"/>
  </sheets>
  <definedNames/>
  <calcPr fullCalcOnLoad="1"/>
</workbook>
</file>

<file path=xl/sharedStrings.xml><?xml version="1.0" encoding="utf-8"?>
<sst xmlns="http://schemas.openxmlformats.org/spreadsheetml/2006/main" count="164" uniqueCount="67">
  <si>
    <t>Item</t>
  </si>
  <si>
    <t>(constant prices,  Euro '000)</t>
  </si>
  <si>
    <t>Investment cost  SP 1 - new kiln</t>
  </si>
  <si>
    <t>working days</t>
  </si>
  <si>
    <t>run factor</t>
  </si>
  <si>
    <t>new semi dry kiln</t>
  </si>
  <si>
    <t>Incremental production</t>
  </si>
  <si>
    <t>replaced wet kilns 1, 2, 3, 7</t>
  </si>
  <si>
    <t>CPD(klinker) per kiln</t>
  </si>
  <si>
    <t xml:space="preserve"> kilns 4, 5, 6</t>
  </si>
  <si>
    <t xml:space="preserve"> kilns , 5, 6</t>
  </si>
  <si>
    <t>technical capacity before project</t>
  </si>
  <si>
    <t>technical capacity after project</t>
  </si>
  <si>
    <t>production increased due to extra cement demand kiln 4 3 month</t>
  </si>
  <si>
    <t>share in total production</t>
  </si>
  <si>
    <t>adjustment factor</t>
  </si>
  <si>
    <t>clinker factor</t>
  </si>
  <si>
    <t>Investment cost</t>
  </si>
  <si>
    <t>( Euro "000)</t>
  </si>
  <si>
    <t>Fe oxide cost increase</t>
  </si>
  <si>
    <t>Cash flow</t>
  </si>
  <si>
    <t>Discounted cash flow</t>
  </si>
  <si>
    <t>Accumulated discounted cash flow</t>
  </si>
  <si>
    <t>NPV</t>
  </si>
  <si>
    <t>IRR</t>
  </si>
  <si>
    <t>Cash flow with JI revenues</t>
  </si>
  <si>
    <t>JI revenues</t>
  </si>
  <si>
    <t xml:space="preserve"> cash flow</t>
  </si>
  <si>
    <t>Base case with JI revenues</t>
  </si>
  <si>
    <t>Base case without JI revenues</t>
  </si>
  <si>
    <t>production to take unit fuel savings into accountt</t>
  </si>
  <si>
    <t>All prices are constant  as per December 1st,2007</t>
  </si>
  <si>
    <t>Exchange rate  Euro/UAH</t>
  </si>
  <si>
    <t>UAH</t>
  </si>
  <si>
    <t>extra sales due to increased demand</t>
  </si>
  <si>
    <t>% of increase</t>
  </si>
  <si>
    <t>Assumptions for SP1 and SP2</t>
  </si>
  <si>
    <t>Slag use increase per ton of clinker ( based on BAT)</t>
  </si>
  <si>
    <t>Calculation of project IRR benchmark for payback period of 5 years</t>
  </si>
  <si>
    <t>Fuel savings</t>
  </si>
  <si>
    <t>Labour cost savings</t>
  </si>
  <si>
    <t>Cement price per ton (without VAT and transportation)</t>
  </si>
  <si>
    <t>Discount rate</t>
  </si>
  <si>
    <t>Depreciation not considered due to economic value approach</t>
  </si>
  <si>
    <t xml:space="preserve">Project lifetime ( lifetime of semydry kiln) years </t>
  </si>
  <si>
    <t>Product cost coal based</t>
  </si>
  <si>
    <t>Incremental cement production,  thousand tons</t>
  </si>
  <si>
    <t>Cement, tpa</t>
  </si>
  <si>
    <t>Clinker, tpa</t>
  </si>
  <si>
    <t>Maintenance cost savings</t>
  </si>
  <si>
    <t>Extra sales revenues</t>
  </si>
  <si>
    <t>Extra sales operation cost ( without depreciation)</t>
  </si>
  <si>
    <t>Savings on chalk,clay and loam</t>
  </si>
  <si>
    <t>Coal savings</t>
  </si>
  <si>
    <t>Slag cost increase</t>
  </si>
  <si>
    <t>Caolin cost increase</t>
  </si>
  <si>
    <t>Sensitivity analysis Scenario 2  - cement price 23%  up</t>
  </si>
  <si>
    <t>Sensitivity Analysis  - Scenario 3 maximum production increase (11%of extra sales)</t>
  </si>
  <si>
    <t>Sensitivity analysis Scenario 2 -  slag price 20% up</t>
  </si>
  <si>
    <t>Sensitivity analysis Scenario 3  - raw materials  20% price up</t>
  </si>
  <si>
    <t>Sensitivity analysis  - Scenario 4 -  39% cement  price  growth</t>
  </si>
  <si>
    <t>Sensitivity analysis - Scenario 1  coal cost 10% up</t>
  </si>
  <si>
    <t>Coal cost per ton  at kiln ( Euro)</t>
  </si>
  <si>
    <t>Slag cost at kiln</t>
  </si>
  <si>
    <t>SP1 - slag increase</t>
  </si>
  <si>
    <t>SP 2 - new semi dry kiln</t>
  </si>
  <si>
    <t>Sensitivity analysis Scenario 1 - coal price - 10 % up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</si>
</sst>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_-* #,##0\-;_-* &quot;-&quot;??_-;_-@_-"/>
    <numFmt numFmtId="173" formatCode="0.000"/>
    <numFmt numFmtId="174" formatCode="_(* #,##0.000_);_(* \(#,##0.000\);_(* &quot;-&quot;???_);_(@_)"/>
    <numFmt numFmtId="175" formatCode="_-* #,##0.000_р_._-;\-* #,##0.000_р_._-;_-* &quot;-&quot;???_р_._-;_-@_-"/>
    <numFmt numFmtId="176" formatCode="#,##0.0"/>
    <numFmt numFmtId="177" formatCode="0.0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1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73" fontId="6" fillId="0" borderId="2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173" fontId="6" fillId="0" borderId="5" xfId="0" applyNumberFormat="1" applyFont="1" applyBorder="1" applyAlignment="1">
      <alignment wrapText="1"/>
    </xf>
    <xf numFmtId="4" fontId="0" fillId="0" borderId="6" xfId="0" applyNumberFormat="1" applyBorder="1" applyAlignment="1">
      <alignment/>
    </xf>
    <xf numFmtId="173" fontId="0" fillId="0" borderId="5" xfId="0" applyNumberFormat="1" applyFill="1" applyBorder="1" applyAlignment="1">
      <alignment wrapText="1"/>
    </xf>
    <xf numFmtId="2" fontId="0" fillId="0" borderId="6" xfId="0" applyNumberFormat="1" applyBorder="1" applyAlignment="1">
      <alignment/>
    </xf>
    <xf numFmtId="173" fontId="6" fillId="0" borderId="5" xfId="0" applyNumberFormat="1" applyFont="1" applyFill="1" applyBorder="1" applyAlignment="1">
      <alignment wrapText="1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  <xf numFmtId="4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173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7" fillId="0" borderId="7" xfId="0" applyNumberFormat="1" applyFont="1" applyBorder="1" applyAlignment="1">
      <alignment wrapText="1"/>
    </xf>
    <xf numFmtId="4" fontId="0" fillId="0" borderId="9" xfId="0" applyNumberFormat="1" applyBorder="1" applyAlignment="1">
      <alignment/>
    </xf>
    <xf numFmtId="1" fontId="0" fillId="0" borderId="8" xfId="0" applyNumberFormat="1" applyBorder="1" applyAlignment="1">
      <alignment/>
    </xf>
    <xf numFmtId="173" fontId="1" fillId="0" borderId="10" xfId="0" applyNumberFormat="1" applyFont="1" applyBorder="1" applyAlignment="1">
      <alignment horizontal="center" vertical="center" wrapText="1"/>
    </xf>
    <xf numFmtId="173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9" fontId="1" fillId="0" borderId="1" xfId="19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1" fillId="0" borderId="13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9" fontId="0" fillId="0" borderId="1" xfId="19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workbookViewId="0" topLeftCell="A1">
      <selection activeCell="D25" sqref="D25"/>
    </sheetView>
  </sheetViews>
  <sheetFormatPr defaultColWidth="9.00390625" defaultRowHeight="12.75"/>
  <cols>
    <col min="1" max="1" width="3.25390625" style="0" customWidth="1"/>
    <col min="2" max="2" width="3.00390625" style="0" bestFit="1" customWidth="1"/>
    <col min="3" max="3" width="52.625" style="0" bestFit="1" customWidth="1"/>
  </cols>
  <sheetData>
    <row r="2" spans="2:4" ht="18">
      <c r="B2" s="9"/>
      <c r="C2" s="5" t="s">
        <v>36</v>
      </c>
      <c r="D2" s="5"/>
    </row>
    <row r="3" spans="2:4" ht="12.75">
      <c r="B3" s="11">
        <v>1</v>
      </c>
      <c r="C3" s="14" t="s">
        <v>31</v>
      </c>
      <c r="D3" s="22" t="s">
        <v>33</v>
      </c>
    </row>
    <row r="4" spans="2:4" ht="12.75">
      <c r="B4" s="11">
        <v>2</v>
      </c>
      <c r="C4" s="14" t="s">
        <v>32</v>
      </c>
      <c r="D4" s="14">
        <v>7.44</v>
      </c>
    </row>
    <row r="5" spans="2:4" ht="12.75">
      <c r="B5" s="11">
        <v>3</v>
      </c>
      <c r="C5" s="14" t="s">
        <v>62</v>
      </c>
      <c r="D5" s="14">
        <v>88</v>
      </c>
    </row>
    <row r="6" spans="2:4" ht="12.75">
      <c r="B6" s="11">
        <v>4</v>
      </c>
      <c r="C6" s="14" t="s">
        <v>41</v>
      </c>
      <c r="D6" s="14">
        <v>430</v>
      </c>
    </row>
    <row r="7" spans="2:4" ht="12.75">
      <c r="B7" s="11">
        <v>5</v>
      </c>
      <c r="C7" s="14" t="s">
        <v>42</v>
      </c>
      <c r="D7" s="65">
        <v>0.15</v>
      </c>
    </row>
    <row r="8" spans="2:4" ht="12.75">
      <c r="B8" s="11">
        <v>6</v>
      </c>
      <c r="C8" s="14" t="s">
        <v>45</v>
      </c>
      <c r="D8" s="14"/>
    </row>
    <row r="9" spans="2:4" ht="12.75">
      <c r="B9" s="11">
        <v>7</v>
      </c>
      <c r="C9" s="21" t="s">
        <v>43</v>
      </c>
      <c r="D9" s="14"/>
    </row>
    <row r="10" spans="2:4" ht="12.75">
      <c r="B10" s="11">
        <v>8</v>
      </c>
      <c r="C10" s="14" t="s">
        <v>63</v>
      </c>
      <c r="D10" s="14">
        <v>134</v>
      </c>
    </row>
    <row r="11" spans="2:4" ht="12.75">
      <c r="B11" s="11">
        <v>9</v>
      </c>
      <c r="C11" s="14" t="s">
        <v>44</v>
      </c>
      <c r="D11" s="14">
        <v>40</v>
      </c>
    </row>
    <row r="12" spans="2:4" ht="12.75">
      <c r="B12" s="11">
        <v>10</v>
      </c>
      <c r="C12" s="14" t="s">
        <v>37</v>
      </c>
      <c r="D12" s="14">
        <v>0.16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F16" sqref="F16"/>
    </sheetView>
  </sheetViews>
  <sheetFormatPr defaultColWidth="9.00390625" defaultRowHeight="12.75"/>
  <cols>
    <col min="1" max="1" width="3.25390625" style="0" customWidth="1"/>
    <col min="2" max="2" width="56.25390625" style="0" bestFit="1" customWidth="1"/>
    <col min="3" max="3" width="12.125" style="0" bestFit="1" customWidth="1"/>
    <col min="4" max="4" width="8.25390625" style="0" bestFit="1" customWidth="1"/>
    <col min="5" max="5" width="9.75390625" style="0" bestFit="1" customWidth="1"/>
    <col min="6" max="6" width="8.625" style="0" bestFit="1" customWidth="1"/>
    <col min="7" max="7" width="8.125" style="0" bestFit="1" customWidth="1"/>
  </cols>
  <sheetData>
    <row r="1" spans="2:3" ht="12.75">
      <c r="B1" s="1" t="s">
        <v>46</v>
      </c>
      <c r="C1" s="1"/>
    </row>
    <row r="2" spans="1:3" ht="13.5" thickBot="1">
      <c r="A2" s="1"/>
      <c r="B2" s="1"/>
      <c r="C2" s="1"/>
    </row>
    <row r="3" spans="2:7" ht="26.25" thickBot="1">
      <c r="B3" s="49" t="s">
        <v>0</v>
      </c>
      <c r="C3" s="50" t="s">
        <v>8</v>
      </c>
      <c r="D3" s="50" t="s">
        <v>3</v>
      </c>
      <c r="E3" s="50" t="s">
        <v>4</v>
      </c>
      <c r="F3" s="50" t="s">
        <v>47</v>
      </c>
      <c r="G3" s="51" t="s">
        <v>48</v>
      </c>
    </row>
    <row r="4" spans="2:7" ht="12.75">
      <c r="B4" s="43" t="s">
        <v>7</v>
      </c>
      <c r="C4" s="30">
        <v>0.48</v>
      </c>
      <c r="D4" s="44">
        <v>320</v>
      </c>
      <c r="E4" s="30">
        <v>1</v>
      </c>
      <c r="F4" s="31">
        <f>4*C4*D4*E4/0.85*$F16</f>
        <v>722.8235294117648</v>
      </c>
      <c r="G4" s="32">
        <f>4*C4*D4*E4</f>
        <v>614.4</v>
      </c>
    </row>
    <row r="5" spans="1:7" ht="12.75">
      <c r="A5">
        <v>1</v>
      </c>
      <c r="B5" s="45" t="s">
        <v>9</v>
      </c>
      <c r="C5" s="27">
        <f>1.272</f>
        <v>1.272</v>
      </c>
      <c r="D5" s="15">
        <v>320</v>
      </c>
      <c r="E5" s="27">
        <v>1</v>
      </c>
      <c r="F5" s="13">
        <f>3*C5*D5*E5/0.85*$F16</f>
        <v>1436.6117647058823</v>
      </c>
      <c r="G5" s="34">
        <f>3*C5*D5*E5</f>
        <v>1221.12</v>
      </c>
    </row>
    <row r="6" spans="2:7" ht="13.5" thickBot="1">
      <c r="B6" s="46" t="s">
        <v>11</v>
      </c>
      <c r="C6" s="40"/>
      <c r="D6" s="48"/>
      <c r="E6" s="40"/>
      <c r="F6" s="41">
        <f>SUM(F4:F5)</f>
        <v>2159.435294117647</v>
      </c>
      <c r="G6" s="47">
        <f>SUM(G4:G5)</f>
        <v>1835.52</v>
      </c>
    </row>
    <row r="7" spans="2:7" ht="12.75">
      <c r="B7" s="43" t="s">
        <v>5</v>
      </c>
      <c r="C7" s="30">
        <v>6</v>
      </c>
      <c r="D7" s="44">
        <v>310</v>
      </c>
      <c r="E7" s="30">
        <v>0.94</v>
      </c>
      <c r="F7" s="31">
        <f>C7*D7*E7/0.85*$F16</f>
        <v>2056.9411764705883</v>
      </c>
      <c r="G7" s="32">
        <f>C7*D7*E7</f>
        <v>1748.3999999999999</v>
      </c>
    </row>
    <row r="8" spans="2:7" ht="12.75">
      <c r="B8" s="45" t="s">
        <v>10</v>
      </c>
      <c r="C8" s="27">
        <f>1.272</f>
        <v>1.272</v>
      </c>
      <c r="D8" s="15">
        <v>310</v>
      </c>
      <c r="E8" s="27">
        <v>0.94</v>
      </c>
      <c r="F8" s="13">
        <f>2*C8*D8*E8/0.85*$F16</f>
        <v>872.1430588235294</v>
      </c>
      <c r="G8" s="34">
        <f>2*C8*D8*E8</f>
        <v>741.3216</v>
      </c>
    </row>
    <row r="9" spans="2:7" ht="13.5" thickBot="1">
      <c r="B9" s="46" t="s">
        <v>12</v>
      </c>
      <c r="C9" s="40"/>
      <c r="D9" s="40"/>
      <c r="E9" s="40"/>
      <c r="F9" s="41">
        <f>SUM(F7:F8)</f>
        <v>2929.0842352941177</v>
      </c>
      <c r="G9" s="47">
        <f>SUM(G7:G8)</f>
        <v>2489.7216</v>
      </c>
    </row>
    <row r="10" spans="2:7" ht="12.75">
      <c r="B10" s="29" t="s">
        <v>6</v>
      </c>
      <c r="C10" s="30"/>
      <c r="D10" s="30"/>
      <c r="E10" s="30"/>
      <c r="F10" s="31">
        <f>F9-F6</f>
        <v>769.6489411764705</v>
      </c>
      <c r="G10" s="32">
        <f>G9-G6</f>
        <v>654.2015999999999</v>
      </c>
    </row>
    <row r="11" spans="2:7" ht="12.75">
      <c r="B11" s="33" t="s">
        <v>30</v>
      </c>
      <c r="C11" s="27"/>
      <c r="D11" s="27"/>
      <c r="E11" s="27"/>
      <c r="F11" s="13">
        <f>F9-F10</f>
        <v>2159.435294117647</v>
      </c>
      <c r="G11" s="34">
        <f>G9-G10</f>
        <v>1835.52</v>
      </c>
    </row>
    <row r="12" spans="2:7" ht="12.75">
      <c r="B12" s="35" t="s">
        <v>13</v>
      </c>
      <c r="C12" s="27"/>
      <c r="D12" s="27"/>
      <c r="E12" s="27"/>
      <c r="F12" s="13">
        <f>C5*D5*E5*0.25/0.85</f>
        <v>119.71764705882354</v>
      </c>
      <c r="G12" s="36"/>
    </row>
    <row r="13" spans="2:7" ht="12.75">
      <c r="B13" s="37" t="s">
        <v>34</v>
      </c>
      <c r="C13" s="27"/>
      <c r="D13" s="27"/>
      <c r="E13" s="27"/>
      <c r="F13" s="13">
        <f>F10+F12</f>
        <v>889.3665882352941</v>
      </c>
      <c r="G13" s="36"/>
    </row>
    <row r="14" spans="2:7" ht="12.75">
      <c r="B14" s="37" t="s">
        <v>35</v>
      </c>
      <c r="C14" s="27"/>
      <c r="D14" s="27"/>
      <c r="E14" s="27"/>
      <c r="F14" s="13">
        <f>F12/F10</f>
        <v>0.15554838141637076</v>
      </c>
      <c r="G14" s="36"/>
    </row>
    <row r="15" spans="2:7" ht="12.75">
      <c r="B15" s="38" t="s">
        <v>14</v>
      </c>
      <c r="C15" s="27"/>
      <c r="D15" s="27"/>
      <c r="E15" s="27"/>
      <c r="F15" s="13">
        <f>F12/F9%</f>
        <v>4.0872039669013605</v>
      </c>
      <c r="G15" s="36"/>
    </row>
    <row r="16" spans="2:7" ht="12.75">
      <c r="B16" s="38" t="s">
        <v>15</v>
      </c>
      <c r="C16" s="27"/>
      <c r="D16" s="27"/>
      <c r="E16" s="27"/>
      <c r="F16" s="13">
        <v>1</v>
      </c>
      <c r="G16" s="36"/>
    </row>
    <row r="17" spans="2:7" ht="13.5" thickBot="1">
      <c r="B17" s="39" t="s">
        <v>16</v>
      </c>
      <c r="C17" s="40"/>
      <c r="D17" s="40"/>
      <c r="E17" s="40"/>
      <c r="F17" s="41">
        <v>0.85</v>
      </c>
      <c r="G17" s="42"/>
    </row>
    <row r="20" ht="12.75">
      <c r="F20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8"/>
  <sheetViews>
    <sheetView showGridLines="0" workbookViewId="0" topLeftCell="A1">
      <selection activeCell="F1" sqref="F1"/>
    </sheetView>
  </sheetViews>
  <sheetFormatPr defaultColWidth="9.00390625" defaultRowHeight="12.75"/>
  <cols>
    <col min="1" max="1" width="3.125" style="0" customWidth="1"/>
    <col min="2" max="2" width="2.00390625" style="0" bestFit="1" customWidth="1"/>
    <col min="3" max="3" width="32.375" style="0" bestFit="1" customWidth="1"/>
    <col min="5" max="5" width="8.75390625" style="0" bestFit="1" customWidth="1"/>
    <col min="6" max="6" width="8.75390625" style="0" customWidth="1"/>
    <col min="7" max="10" width="8.75390625" style="0" bestFit="1" customWidth="1"/>
    <col min="11" max="15" width="9.75390625" style="0" bestFit="1" customWidth="1"/>
  </cols>
  <sheetData>
    <row r="1" spans="3:6" ht="18">
      <c r="C1" s="5" t="s">
        <v>64</v>
      </c>
      <c r="F1" s="23" t="s">
        <v>18</v>
      </c>
    </row>
    <row r="3" spans="2:3" ht="12.75">
      <c r="B3" s="1">
        <v>1</v>
      </c>
      <c r="C3" s="2" t="s">
        <v>29</v>
      </c>
    </row>
    <row r="4" spans="3:15" ht="12.75">
      <c r="C4" s="63" t="s">
        <v>0</v>
      </c>
      <c r="D4" s="24">
        <v>0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63" t="s">
        <v>23</v>
      </c>
    </row>
    <row r="5" spans="3:15" ht="12.75">
      <c r="C5" s="64"/>
      <c r="D5" s="26">
        <v>2009</v>
      </c>
      <c r="E5" s="26">
        <v>2010</v>
      </c>
      <c r="F5" s="26">
        <v>2011</v>
      </c>
      <c r="G5" s="26">
        <v>2012</v>
      </c>
      <c r="H5" s="26">
        <v>2013</v>
      </c>
      <c r="I5" s="26">
        <v>2014</v>
      </c>
      <c r="J5" s="26">
        <v>2015</v>
      </c>
      <c r="K5" s="26">
        <v>2016</v>
      </c>
      <c r="L5" s="26">
        <v>2017</v>
      </c>
      <c r="M5" s="26">
        <v>2018</v>
      </c>
      <c r="N5" s="26">
        <v>2019</v>
      </c>
      <c r="O5" s="64"/>
    </row>
    <row r="6" spans="3:15" ht="12.75">
      <c r="C6" s="13" t="s">
        <v>17</v>
      </c>
      <c r="D6" s="13">
        <f>-20000/7.44</f>
        <v>-2688.1720430107525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57"/>
    </row>
    <row r="7" spans="3:15" ht="12.75">
      <c r="C7" s="13" t="s">
        <v>52</v>
      </c>
      <c r="D7" s="13"/>
      <c r="E7" s="13">
        <f>0.205*27/7.44*'incr.cement'!$G$6</f>
        <v>1365.5380645161288</v>
      </c>
      <c r="F7" s="13">
        <f>0.205*27/7.44*'incr.cement'!$G$9</f>
        <v>1852.2323999999994</v>
      </c>
      <c r="G7" s="13">
        <f>0.205*27/7.44*'incr.cement'!$G$9</f>
        <v>1852.2323999999994</v>
      </c>
      <c r="H7" s="13">
        <f>0.205*27/7.44*'incr.cement'!$G$9</f>
        <v>1852.2323999999994</v>
      </c>
      <c r="I7" s="13">
        <f>0.205*27/7.44*'incr.cement'!$G$9</f>
        <v>1852.2323999999994</v>
      </c>
      <c r="J7" s="13">
        <f>0.205*27/7.44*'incr.cement'!$G$9</f>
        <v>1852.2323999999994</v>
      </c>
      <c r="K7" s="13">
        <f>0.205*27/7.44*'incr.cement'!$G$9</f>
        <v>1852.2323999999994</v>
      </c>
      <c r="L7" s="13">
        <f>0.205*27/7.44*'incr.cement'!$G$9</f>
        <v>1852.2323999999994</v>
      </c>
      <c r="M7" s="13">
        <f>0.205*27/7.44*'incr.cement'!$G$9</f>
        <v>1852.2323999999994</v>
      </c>
      <c r="N7" s="13">
        <f>0.205*27/7.44*'incr.cement'!$G$9</f>
        <v>1852.2323999999994</v>
      </c>
      <c r="O7" s="58"/>
    </row>
    <row r="8" spans="3:15" ht="12.75">
      <c r="C8" s="13" t="s">
        <v>53</v>
      </c>
      <c r="D8" s="13"/>
      <c r="E8" s="13">
        <f>0.021*88*'incr.cement'!$G$6</f>
        <v>3392.0409600000003</v>
      </c>
      <c r="F8" s="13">
        <f>0.021*88*'incr.cement'!$G$9</f>
        <v>4601.0055168</v>
      </c>
      <c r="G8" s="13">
        <f>0.021*88*'incr.cement'!$G$9</f>
        <v>4601.0055168</v>
      </c>
      <c r="H8" s="13">
        <f>0.021*88*'incr.cement'!$G$9</f>
        <v>4601.0055168</v>
      </c>
      <c r="I8" s="13">
        <f>0.021*88*'incr.cement'!$G$9</f>
        <v>4601.0055168</v>
      </c>
      <c r="J8" s="13">
        <f>0.021*88*'incr.cement'!$G$9</f>
        <v>4601.0055168</v>
      </c>
      <c r="K8" s="13">
        <f>0.021*88*'incr.cement'!$G$9</f>
        <v>4601.0055168</v>
      </c>
      <c r="L8" s="13">
        <f>0.021*88*'incr.cement'!$G$9</f>
        <v>4601.0055168</v>
      </c>
      <c r="M8" s="13">
        <f>0.021*88*'incr.cement'!$G$9</f>
        <v>4601.0055168</v>
      </c>
      <c r="N8" s="13">
        <f>0.021*88*'incr.cement'!$G$9</f>
        <v>4601.0055168</v>
      </c>
      <c r="O8" s="58"/>
    </row>
    <row r="9" spans="3:15" ht="12.75">
      <c r="C9" s="13" t="s">
        <v>54</v>
      </c>
      <c r="D9" s="13"/>
      <c r="E9" s="13">
        <f>-0.16*134/7.44*'incr.cement'!$G$6</f>
        <v>-5289.455483870968</v>
      </c>
      <c r="F9" s="13">
        <f>-0.16*134/7.44*'incr.cement'!$G$9</f>
        <v>-7174.6816</v>
      </c>
      <c r="G9" s="13">
        <f>-0.16*134/7.44*'incr.cement'!$G$9</f>
        <v>-7174.6816</v>
      </c>
      <c r="H9" s="13">
        <f>-0.16*134/7.44*'incr.cement'!$G$9</f>
        <v>-7174.6816</v>
      </c>
      <c r="I9" s="13">
        <f>-0.16*134/7.44*'incr.cement'!$G$9</f>
        <v>-7174.6816</v>
      </c>
      <c r="J9" s="13">
        <f>-0.16*134/7.44*'incr.cement'!$G$9</f>
        <v>-7174.6816</v>
      </c>
      <c r="K9" s="13">
        <f>-0.16*134/7.44*'incr.cement'!$G$9</f>
        <v>-7174.6816</v>
      </c>
      <c r="L9" s="13">
        <f>-0.16*134/7.44*'incr.cement'!$G$9</f>
        <v>-7174.6816</v>
      </c>
      <c r="M9" s="13">
        <f>-0.16*134/7.44*'incr.cement'!$G$9</f>
        <v>-7174.6816</v>
      </c>
      <c r="N9" s="13">
        <f>-0.16*134/7.44*'incr.cement'!$G$9</f>
        <v>-7174.6816</v>
      </c>
      <c r="O9" s="58"/>
    </row>
    <row r="10" spans="3:15" ht="12.75">
      <c r="C10" s="13" t="s">
        <v>55</v>
      </c>
      <c r="D10" s="13"/>
      <c r="E10" s="13">
        <f>0.019*96/7.44*'incr.cement'!$G$6</f>
        <v>449.9984516129031</v>
      </c>
      <c r="F10" s="13">
        <f>0.019*96/7.44*'incr.cement'!$G$9</f>
        <v>610.3833599999998</v>
      </c>
      <c r="G10" s="13">
        <f>0.019*96/7.44*'incr.cement'!$G$9</f>
        <v>610.3833599999998</v>
      </c>
      <c r="H10" s="13">
        <f>0.019*96/7.44*'incr.cement'!$G$9</f>
        <v>610.3833599999998</v>
      </c>
      <c r="I10" s="13">
        <f>0.019*96/7.44*'incr.cement'!$G$9</f>
        <v>610.3833599999998</v>
      </c>
      <c r="J10" s="13">
        <f>0.019*96/7.44*'incr.cement'!$G$9</f>
        <v>610.3833599999998</v>
      </c>
      <c r="K10" s="13">
        <f>0.019*96/7.44*'incr.cement'!$G$9</f>
        <v>610.3833599999998</v>
      </c>
      <c r="L10" s="13">
        <f>0.019*96/7.44*'incr.cement'!$G$9</f>
        <v>610.3833599999998</v>
      </c>
      <c r="M10" s="13">
        <f>0.019*96/7.44*'incr.cement'!$G$9</f>
        <v>610.3833599999998</v>
      </c>
      <c r="N10" s="13">
        <f>0.019*96/7.44*'incr.cement'!$G$9</f>
        <v>610.3833599999998</v>
      </c>
      <c r="O10" s="58"/>
    </row>
    <row r="11" spans="3:15" ht="12.75">
      <c r="C11" s="13" t="s">
        <v>19</v>
      </c>
      <c r="D11" s="13"/>
      <c r="E11" s="13">
        <f>0.003*58/7.44*'incr.cement'!$G$6</f>
        <v>42.92748387096774</v>
      </c>
      <c r="F11" s="13">
        <f>0.003*58/7.44*'incr.cement'!$G$9</f>
        <v>58.22736</v>
      </c>
      <c r="G11" s="13">
        <f>0.003*58/7.44*'incr.cement'!$G$9</f>
        <v>58.22736</v>
      </c>
      <c r="H11" s="13">
        <f>0.003*58/7.44*'incr.cement'!$G$9</f>
        <v>58.22736</v>
      </c>
      <c r="I11" s="13">
        <f>0.003*58/7.44*'incr.cement'!$G$9</f>
        <v>58.22736</v>
      </c>
      <c r="J11" s="13">
        <f>0.003*58/7.44*'incr.cement'!$G$9</f>
        <v>58.22736</v>
      </c>
      <c r="K11" s="13">
        <f>0.003*58/7.44*'incr.cement'!$G$9</f>
        <v>58.22736</v>
      </c>
      <c r="L11" s="13">
        <f>0.003*58/7.44*'incr.cement'!$G$9</f>
        <v>58.22736</v>
      </c>
      <c r="M11" s="13">
        <f>0.003*58/7.44*'incr.cement'!$G$9</f>
        <v>58.22736</v>
      </c>
      <c r="N11" s="13">
        <f>0.003*58/7.44*'incr.cement'!$G$9</f>
        <v>58.22736</v>
      </c>
      <c r="O11" s="58"/>
    </row>
    <row r="12" spans="3:15" ht="12.75">
      <c r="C12" s="13" t="s">
        <v>20</v>
      </c>
      <c r="D12" s="13">
        <f>SUM(D6:D11)</f>
        <v>-2688.1720430107525</v>
      </c>
      <c r="E12" s="13">
        <f aca="true" t="shared" si="0" ref="E12:N12">SUM(E7:E11)</f>
        <v>-38.95052387096856</v>
      </c>
      <c r="F12" s="13">
        <f t="shared" si="0"/>
        <v>-52.832963200001224</v>
      </c>
      <c r="G12" s="13">
        <f t="shared" si="0"/>
        <v>-52.832963200001224</v>
      </c>
      <c r="H12" s="13">
        <f t="shared" si="0"/>
        <v>-52.832963200001224</v>
      </c>
      <c r="I12" s="13">
        <f t="shared" si="0"/>
        <v>-52.832963200001224</v>
      </c>
      <c r="J12" s="13">
        <f t="shared" si="0"/>
        <v>-52.832963200001224</v>
      </c>
      <c r="K12" s="13">
        <f t="shared" si="0"/>
        <v>-52.832963200001224</v>
      </c>
      <c r="L12" s="13">
        <f t="shared" si="0"/>
        <v>-52.832963200001224</v>
      </c>
      <c r="M12" s="13">
        <f t="shared" si="0"/>
        <v>-52.832963200001224</v>
      </c>
      <c r="N12" s="13">
        <f t="shared" si="0"/>
        <v>-52.832963200001224</v>
      </c>
      <c r="O12" s="59"/>
    </row>
    <row r="13" spans="3:15" ht="12.75">
      <c r="C13" s="13" t="s">
        <v>21</v>
      </c>
      <c r="D13" s="13">
        <f aca="true" t="shared" si="1" ref="D13:N13">D12*1/(1+0.15)^D$4</f>
        <v>-2688.1720430107525</v>
      </c>
      <c r="E13" s="13">
        <f t="shared" si="1"/>
        <v>-33.87002075736397</v>
      </c>
      <c r="F13" s="13">
        <f t="shared" si="1"/>
        <v>-39.94931054820509</v>
      </c>
      <c r="G13" s="13">
        <f t="shared" si="1"/>
        <v>-34.73853091148269</v>
      </c>
      <c r="H13" s="13">
        <f t="shared" si="1"/>
        <v>-30.207418183897992</v>
      </c>
      <c r="I13" s="13">
        <f t="shared" si="1"/>
        <v>-26.2673201599113</v>
      </c>
      <c r="J13" s="13">
        <f t="shared" si="1"/>
        <v>-22.841147965140262</v>
      </c>
      <c r="K13" s="13">
        <f t="shared" si="1"/>
        <v>-19.861867795774145</v>
      </c>
      <c r="L13" s="13">
        <f t="shared" si="1"/>
        <v>-17.271189387629693</v>
      </c>
      <c r="M13" s="13">
        <f t="shared" si="1"/>
        <v>-15.018425554460604</v>
      </c>
      <c r="N13" s="13">
        <f t="shared" si="1"/>
        <v>-13.059500482139656</v>
      </c>
      <c r="O13" s="12">
        <f>SUM(D13:N13)</f>
        <v>-2941.256774756758</v>
      </c>
    </row>
    <row r="14" spans="3:15" ht="12.75">
      <c r="C14" s="13" t="s">
        <v>22</v>
      </c>
      <c r="D14" s="13">
        <f>D13</f>
        <v>-2688.1720430107525</v>
      </c>
      <c r="E14" s="13">
        <f aca="true" t="shared" si="2" ref="E14:N14">E13+D14</f>
        <v>-2722.0420637681163</v>
      </c>
      <c r="F14" s="13">
        <f t="shared" si="2"/>
        <v>-2761.9913743163215</v>
      </c>
      <c r="G14" s="13">
        <f t="shared" si="2"/>
        <v>-2796.729905227804</v>
      </c>
      <c r="H14" s="13">
        <f t="shared" si="2"/>
        <v>-2826.937323411702</v>
      </c>
      <c r="I14" s="13">
        <f t="shared" si="2"/>
        <v>-2853.2046435716134</v>
      </c>
      <c r="J14" s="13">
        <f t="shared" si="2"/>
        <v>-2876.0457915367538</v>
      </c>
      <c r="K14" s="13">
        <f t="shared" si="2"/>
        <v>-2895.907659332528</v>
      </c>
      <c r="L14" s="13">
        <f t="shared" si="2"/>
        <v>-2913.178848720158</v>
      </c>
      <c r="M14" s="13">
        <f t="shared" si="2"/>
        <v>-2928.1972742746184</v>
      </c>
      <c r="N14" s="13">
        <f t="shared" si="2"/>
        <v>-2941.256774756758</v>
      </c>
      <c r="O14" s="57"/>
    </row>
    <row r="15" spans="3:15" ht="12.75">
      <c r="C15" s="12" t="s">
        <v>24</v>
      </c>
      <c r="D15" s="12" t="e">
        <f>IRR(D12:N12,10%)</f>
        <v>#DIV/0!</v>
      </c>
      <c r="E15" s="60"/>
      <c r="F15" s="61"/>
      <c r="G15" s="61"/>
      <c r="H15" s="61"/>
      <c r="I15" s="61"/>
      <c r="J15" s="61"/>
      <c r="K15" s="61"/>
      <c r="L15" s="61"/>
      <c r="M15" s="61"/>
      <c r="N15" s="62"/>
      <c r="O15" s="59"/>
    </row>
    <row r="16" spans="3:4" ht="12.75">
      <c r="C16" s="2"/>
      <c r="D16" s="3"/>
    </row>
    <row r="17" spans="2:3" ht="12.75">
      <c r="B17" s="1">
        <v>2</v>
      </c>
      <c r="C17" s="2" t="s">
        <v>28</v>
      </c>
    </row>
    <row r="18" spans="3:15" ht="12.75">
      <c r="C18" s="13" t="s">
        <v>26</v>
      </c>
      <c r="D18" s="28"/>
      <c r="E18" s="28"/>
      <c r="F18" s="28">
        <f>180.591*20</f>
        <v>3611.82</v>
      </c>
      <c r="G18" s="28">
        <f>180.591*20</f>
        <v>3611.82</v>
      </c>
      <c r="H18" s="28">
        <f>180.591*20</f>
        <v>3611.82</v>
      </c>
      <c r="I18" s="28">
        <f>180.591*20</f>
        <v>3611.82</v>
      </c>
      <c r="J18" s="28">
        <f>180.591*20</f>
        <v>3611.82</v>
      </c>
      <c r="K18" s="28"/>
      <c r="L18" s="28"/>
      <c r="M18" s="28"/>
      <c r="N18" s="28"/>
      <c r="O18" s="28"/>
    </row>
    <row r="19" spans="3:15" ht="12.75">
      <c r="C19" s="13" t="s">
        <v>25</v>
      </c>
      <c r="D19" s="27">
        <f aca="true" t="shared" si="3" ref="D19:N19">D12+D18</f>
        <v>-2688.1720430107525</v>
      </c>
      <c r="E19" s="27">
        <f t="shared" si="3"/>
        <v>-38.95052387096856</v>
      </c>
      <c r="F19" s="27">
        <f t="shared" si="3"/>
        <v>3558.987036799999</v>
      </c>
      <c r="G19" s="27">
        <f t="shared" si="3"/>
        <v>3558.987036799999</v>
      </c>
      <c r="H19" s="27">
        <f t="shared" si="3"/>
        <v>3558.987036799999</v>
      </c>
      <c r="I19" s="27">
        <f t="shared" si="3"/>
        <v>3558.987036799999</v>
      </c>
      <c r="J19" s="27">
        <f t="shared" si="3"/>
        <v>3558.987036799999</v>
      </c>
      <c r="K19" s="27">
        <f t="shared" si="3"/>
        <v>-52.832963200001224</v>
      </c>
      <c r="L19" s="27">
        <f t="shared" si="3"/>
        <v>-52.832963200001224</v>
      </c>
      <c r="M19" s="27">
        <f t="shared" si="3"/>
        <v>-52.832963200001224</v>
      </c>
      <c r="N19" s="27">
        <f t="shared" si="3"/>
        <v>-52.832963200001224</v>
      </c>
      <c r="O19" s="28"/>
    </row>
    <row r="20" spans="3:15" ht="12.75">
      <c r="C20" s="13" t="s">
        <v>21</v>
      </c>
      <c r="D20" s="27">
        <f>D19*1/(1+0.15)^D17</f>
        <v>-2688.1720430107525</v>
      </c>
      <c r="E20" s="27">
        <f aca="true" t="shared" si="4" ref="E20:N20">E19*1/(1+0.15)^E$4</f>
        <v>-33.87002075736397</v>
      </c>
      <c r="F20" s="27">
        <f t="shared" si="4"/>
        <v>2691.1055098676743</v>
      </c>
      <c r="G20" s="27">
        <f t="shared" si="4"/>
        <v>2340.0917477110215</v>
      </c>
      <c r="H20" s="27">
        <f t="shared" si="4"/>
        <v>2034.8623893139318</v>
      </c>
      <c r="I20" s="27">
        <f t="shared" si="4"/>
        <v>1769.445555925158</v>
      </c>
      <c r="J20" s="27">
        <f t="shared" si="4"/>
        <v>1538.6483095001377</v>
      </c>
      <c r="K20" s="27">
        <f t="shared" si="4"/>
        <v>-19.861867795774145</v>
      </c>
      <c r="L20" s="27">
        <f t="shared" si="4"/>
        <v>-17.271189387629693</v>
      </c>
      <c r="M20" s="27">
        <f t="shared" si="4"/>
        <v>-15.018425554460604</v>
      </c>
      <c r="N20" s="27">
        <f t="shared" si="4"/>
        <v>-13.059500482139656</v>
      </c>
      <c r="O20" s="53">
        <f>SUM(D20:N20)</f>
        <v>7586.900465329803</v>
      </c>
    </row>
    <row r="21" spans="3:15" ht="12.75">
      <c r="C21" s="13" t="s">
        <v>22</v>
      </c>
      <c r="D21" s="27">
        <f>D20</f>
        <v>-2688.1720430107525</v>
      </c>
      <c r="E21" s="27">
        <f aca="true" t="shared" si="5" ref="E21:N21">E20+D21</f>
        <v>-2722.0420637681163</v>
      </c>
      <c r="F21" s="27">
        <f t="shared" si="5"/>
        <v>-30.93655390044205</v>
      </c>
      <c r="G21" s="27">
        <f t="shared" si="5"/>
        <v>2309.1551938105795</v>
      </c>
      <c r="H21" s="27">
        <f t="shared" si="5"/>
        <v>4344.0175831245115</v>
      </c>
      <c r="I21" s="27">
        <f t="shared" si="5"/>
        <v>6113.46313904967</v>
      </c>
      <c r="J21" s="27">
        <f t="shared" si="5"/>
        <v>7652.111448549807</v>
      </c>
      <c r="K21" s="27">
        <f t="shared" si="5"/>
        <v>7632.249580754034</v>
      </c>
      <c r="L21" s="27">
        <f t="shared" si="5"/>
        <v>7614.978391366404</v>
      </c>
      <c r="M21" s="27">
        <f t="shared" si="5"/>
        <v>7599.959965811943</v>
      </c>
      <c r="N21" s="27">
        <f t="shared" si="5"/>
        <v>7586.900465329803</v>
      </c>
      <c r="O21" s="28"/>
    </row>
    <row r="22" spans="3:15" ht="12.75">
      <c r="C22" s="54" t="s">
        <v>24</v>
      </c>
      <c r="D22" s="55">
        <f>IRR(D19:N19,10%)</f>
        <v>0.7135998408296889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4" spans="2:3" ht="12.75">
      <c r="B24" s="1">
        <v>3</v>
      </c>
      <c r="C24" s="25" t="s">
        <v>61</v>
      </c>
    </row>
    <row r="25" spans="3:15" ht="12.75">
      <c r="C25" s="13" t="s">
        <v>17</v>
      </c>
      <c r="D25" s="13">
        <f>-20000/7.44</f>
        <v>-2688.1720430107525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57"/>
    </row>
    <row r="26" spans="3:15" ht="12.75">
      <c r="C26" s="13" t="s">
        <v>52</v>
      </c>
      <c r="D26" s="13"/>
      <c r="E26" s="13">
        <f>0.205*27/7.44*'incr.cement'!$G$6</f>
        <v>1365.5380645161288</v>
      </c>
      <c r="F26" s="13">
        <f>0.205*27/7.44*'incr.cement'!$G$9</f>
        <v>1852.2323999999994</v>
      </c>
      <c r="G26" s="13">
        <f>0.205*27/7.44*'incr.cement'!$G$9</f>
        <v>1852.2323999999994</v>
      </c>
      <c r="H26" s="13">
        <f>0.205*27/7.44*'incr.cement'!$G$9</f>
        <v>1852.2323999999994</v>
      </c>
      <c r="I26" s="13">
        <f>0.205*27/7.44*'incr.cement'!$G$9</f>
        <v>1852.2323999999994</v>
      </c>
      <c r="J26" s="13">
        <f>0.205*27/7.44*'incr.cement'!$G$9</f>
        <v>1852.2323999999994</v>
      </c>
      <c r="K26" s="13">
        <f>0.205*27/7.44*'incr.cement'!$G$9</f>
        <v>1852.2323999999994</v>
      </c>
      <c r="L26" s="13">
        <f>0.205*27/7.44*'incr.cement'!$G$9</f>
        <v>1852.2323999999994</v>
      </c>
      <c r="M26" s="13">
        <f>0.205*27/7.44*'incr.cement'!$G$9</f>
        <v>1852.2323999999994</v>
      </c>
      <c r="N26" s="13">
        <f>0.205*27/7.44*'incr.cement'!$G$9</f>
        <v>1852.2323999999994</v>
      </c>
      <c r="O26" s="58"/>
    </row>
    <row r="27" spans="3:15" ht="12.75">
      <c r="C27" s="13" t="s">
        <v>53</v>
      </c>
      <c r="D27" s="13"/>
      <c r="E27" s="13">
        <f>0.021*88*'incr.cement'!$G$6*1.1</f>
        <v>3731.2450560000007</v>
      </c>
      <c r="F27" s="13">
        <f>0.021*88*'incr.cement'!$G$9*1.1</f>
        <v>5061.10606848</v>
      </c>
      <c r="G27" s="13">
        <f>0.021*88*'incr.cement'!$G$9*1.1</f>
        <v>5061.10606848</v>
      </c>
      <c r="H27" s="13">
        <f>0.021*88*'incr.cement'!$G$9*1.1</f>
        <v>5061.10606848</v>
      </c>
      <c r="I27" s="13">
        <f>0.021*88*'incr.cement'!$G$9*1.1</f>
        <v>5061.10606848</v>
      </c>
      <c r="J27" s="13">
        <f>0.021*88*'incr.cement'!$G$9*1.1</f>
        <v>5061.10606848</v>
      </c>
      <c r="K27" s="13">
        <f>0.021*88*'incr.cement'!$G$9*1.1</f>
        <v>5061.10606848</v>
      </c>
      <c r="L27" s="13">
        <f>0.021*88*'incr.cement'!$G$9*1.1</f>
        <v>5061.10606848</v>
      </c>
      <c r="M27" s="13">
        <f>0.021*88*'incr.cement'!$G$9*1.1</f>
        <v>5061.10606848</v>
      </c>
      <c r="N27" s="13">
        <f>0.021*88*'incr.cement'!$G$9*1.1</f>
        <v>5061.10606848</v>
      </c>
      <c r="O27" s="58"/>
    </row>
    <row r="28" spans="3:15" ht="12.75">
      <c r="C28" s="13" t="s">
        <v>54</v>
      </c>
      <c r="D28" s="13"/>
      <c r="E28" s="13">
        <f>-0.16*134/7.44*'incr.cement'!$G$6</f>
        <v>-5289.455483870968</v>
      </c>
      <c r="F28" s="13">
        <f>-0.16*134/7.44*'incr.cement'!$G$9</f>
        <v>-7174.6816</v>
      </c>
      <c r="G28" s="13">
        <f>-0.16*134/7.44*'incr.cement'!$G$9</f>
        <v>-7174.6816</v>
      </c>
      <c r="H28" s="13">
        <f>-0.16*134/7.44*'incr.cement'!$G$9</f>
        <v>-7174.6816</v>
      </c>
      <c r="I28" s="13">
        <f>-0.16*134/7.44*'incr.cement'!$G$9</f>
        <v>-7174.6816</v>
      </c>
      <c r="J28" s="13">
        <f>-0.16*134/7.44*'incr.cement'!$G$9</f>
        <v>-7174.6816</v>
      </c>
      <c r="K28" s="13">
        <f>-0.16*134/7.44*'incr.cement'!$G$9</f>
        <v>-7174.6816</v>
      </c>
      <c r="L28" s="13">
        <f>-0.16*134/7.44*'incr.cement'!$G$9</f>
        <v>-7174.6816</v>
      </c>
      <c r="M28" s="13">
        <f>-0.16*134/7.44*'incr.cement'!$G$9</f>
        <v>-7174.6816</v>
      </c>
      <c r="N28" s="13">
        <f>-0.16*134/7.44*'incr.cement'!$G$9</f>
        <v>-7174.6816</v>
      </c>
      <c r="O28" s="58"/>
    </row>
    <row r="29" spans="3:15" ht="12.75">
      <c r="C29" s="13" t="s">
        <v>55</v>
      </c>
      <c r="D29" s="13"/>
      <c r="E29" s="13">
        <f>0.019*96/7.44*'incr.cement'!$G$6</f>
        <v>449.9984516129031</v>
      </c>
      <c r="F29" s="13">
        <f>0.019*96/7.44*'incr.cement'!$G$9</f>
        <v>610.3833599999998</v>
      </c>
      <c r="G29" s="13">
        <f>0.019*96/7.44*'incr.cement'!$G$9</f>
        <v>610.3833599999998</v>
      </c>
      <c r="H29" s="13">
        <f>0.019*96/7.44*'incr.cement'!$G$9</f>
        <v>610.3833599999998</v>
      </c>
      <c r="I29" s="13">
        <f>0.019*96/7.44*'incr.cement'!$G$9</f>
        <v>610.3833599999998</v>
      </c>
      <c r="J29" s="13">
        <f>0.019*96/7.44*'incr.cement'!$G$9</f>
        <v>610.3833599999998</v>
      </c>
      <c r="K29" s="13">
        <f>0.019*96/7.44*'incr.cement'!$G$9</f>
        <v>610.3833599999998</v>
      </c>
      <c r="L29" s="13">
        <f>0.019*96/7.44*'incr.cement'!$G$9</f>
        <v>610.3833599999998</v>
      </c>
      <c r="M29" s="13">
        <f>0.019*96/7.44*'incr.cement'!$G$9</f>
        <v>610.3833599999998</v>
      </c>
      <c r="N29" s="13">
        <f>0.019*96/7.44*'incr.cement'!$G$9</f>
        <v>610.3833599999998</v>
      </c>
      <c r="O29" s="58"/>
    </row>
    <row r="30" spans="3:15" ht="12.75">
      <c r="C30" s="13" t="s">
        <v>19</v>
      </c>
      <c r="D30" s="13"/>
      <c r="E30" s="13">
        <f>0.003*58/7.44*'incr.cement'!$G$6</f>
        <v>42.92748387096774</v>
      </c>
      <c r="F30" s="13">
        <f>0.003*58/7.44*'incr.cement'!$G$9</f>
        <v>58.22736</v>
      </c>
      <c r="G30" s="13">
        <f>0.003*58/7.44*'incr.cement'!$G$9</f>
        <v>58.22736</v>
      </c>
      <c r="H30" s="13">
        <f>0.003*58/7.44*'incr.cement'!$G$9</f>
        <v>58.22736</v>
      </c>
      <c r="I30" s="13">
        <f>0.003*58/7.44*'incr.cement'!$G$9</f>
        <v>58.22736</v>
      </c>
      <c r="J30" s="13">
        <f>0.003*58/7.44*'incr.cement'!$G$9</f>
        <v>58.22736</v>
      </c>
      <c r="K30" s="13">
        <f>0.003*58/7.44*'incr.cement'!$G$9</f>
        <v>58.22736</v>
      </c>
      <c r="L30" s="13">
        <f>0.003*58/7.44*'incr.cement'!$G$9</f>
        <v>58.22736</v>
      </c>
      <c r="M30" s="13">
        <f>0.003*58/7.44*'incr.cement'!$G$9</f>
        <v>58.22736</v>
      </c>
      <c r="N30" s="13">
        <f>0.003*58/7.44*'incr.cement'!$G$9</f>
        <v>58.22736</v>
      </c>
      <c r="O30" s="58"/>
    </row>
    <row r="31" spans="3:15" ht="12.75">
      <c r="C31" s="13" t="s">
        <v>20</v>
      </c>
      <c r="D31" s="13">
        <f>SUM(D25:D30)</f>
        <v>-2688.1720430107525</v>
      </c>
      <c r="E31" s="13">
        <f aca="true" t="shared" si="6" ref="E31:N31">SUM(E26:E30)</f>
        <v>300.25357212903185</v>
      </c>
      <c r="F31" s="13">
        <f t="shared" si="6"/>
        <v>407.2675884800002</v>
      </c>
      <c r="G31" s="13">
        <f t="shared" si="6"/>
        <v>407.2675884800002</v>
      </c>
      <c r="H31" s="13">
        <f t="shared" si="6"/>
        <v>407.2675884800002</v>
      </c>
      <c r="I31" s="13">
        <f t="shared" si="6"/>
        <v>407.2675884800002</v>
      </c>
      <c r="J31" s="13">
        <f t="shared" si="6"/>
        <v>407.2675884800002</v>
      </c>
      <c r="K31" s="13">
        <f t="shared" si="6"/>
        <v>407.2675884800002</v>
      </c>
      <c r="L31" s="13">
        <f t="shared" si="6"/>
        <v>407.2675884800002</v>
      </c>
      <c r="M31" s="13">
        <f t="shared" si="6"/>
        <v>407.2675884800002</v>
      </c>
      <c r="N31" s="13">
        <f t="shared" si="6"/>
        <v>407.2675884800002</v>
      </c>
      <c r="O31" s="59"/>
    </row>
    <row r="32" spans="3:15" ht="12.75">
      <c r="C32" s="13" t="s">
        <v>21</v>
      </c>
      <c r="D32" s="13">
        <f aca="true" t="shared" si="7" ref="D32:N32">D31*1/(1+0.15)^D$4</f>
        <v>-2688.1720430107525</v>
      </c>
      <c r="E32" s="13">
        <f t="shared" si="7"/>
        <v>261.09006272089727</v>
      </c>
      <c r="F32" s="13">
        <f t="shared" si="7"/>
        <v>307.9528079243858</v>
      </c>
      <c r="G32" s="13">
        <f t="shared" si="7"/>
        <v>267.7850503690312</v>
      </c>
      <c r="H32" s="13">
        <f t="shared" si="7"/>
        <v>232.856565538288</v>
      </c>
      <c r="I32" s="13">
        <f t="shared" si="7"/>
        <v>202.4839700332939</v>
      </c>
      <c r="J32" s="13">
        <f t="shared" si="7"/>
        <v>176.07301742025558</v>
      </c>
      <c r="K32" s="13">
        <f t="shared" si="7"/>
        <v>153.1069716697875</v>
      </c>
      <c r="L32" s="13">
        <f t="shared" si="7"/>
        <v>133.13649710416306</v>
      </c>
      <c r="M32" s="13">
        <f t="shared" si="7"/>
        <v>115.77086704709832</v>
      </c>
      <c r="N32" s="13">
        <f t="shared" si="7"/>
        <v>100.67031917138985</v>
      </c>
      <c r="O32" s="12">
        <f>SUM(D32:N32)</f>
        <v>-737.2459140121621</v>
      </c>
    </row>
    <row r="33" spans="3:15" ht="12.75">
      <c r="C33" s="13" t="s">
        <v>22</v>
      </c>
      <c r="D33" s="13">
        <f>D32</f>
        <v>-2688.1720430107525</v>
      </c>
      <c r="E33" s="13">
        <f aca="true" t="shared" si="8" ref="E33:N33">E32+D33</f>
        <v>-2427.0819802898554</v>
      </c>
      <c r="F33" s="13">
        <f t="shared" si="8"/>
        <v>-2119.1291723654695</v>
      </c>
      <c r="G33" s="13">
        <f t="shared" si="8"/>
        <v>-1851.3441219964384</v>
      </c>
      <c r="H33" s="13">
        <f t="shared" si="8"/>
        <v>-1618.4875564581503</v>
      </c>
      <c r="I33" s="13">
        <f t="shared" si="8"/>
        <v>-1416.0035864248564</v>
      </c>
      <c r="J33" s="13">
        <f t="shared" si="8"/>
        <v>-1239.9305690046008</v>
      </c>
      <c r="K33" s="13">
        <f t="shared" si="8"/>
        <v>-1086.8235973348133</v>
      </c>
      <c r="L33" s="13">
        <f t="shared" si="8"/>
        <v>-953.6871002306502</v>
      </c>
      <c r="M33" s="13">
        <f t="shared" si="8"/>
        <v>-837.9162331835519</v>
      </c>
      <c r="N33" s="13">
        <f t="shared" si="8"/>
        <v>-737.2459140121621</v>
      </c>
      <c r="O33" s="57"/>
    </row>
    <row r="34" spans="3:15" ht="12.75">
      <c r="C34" s="12" t="s">
        <v>24</v>
      </c>
      <c r="D34" s="56">
        <f>IRR(D31:N31,10%)</f>
        <v>0.07561669222352776</v>
      </c>
      <c r="E34" s="60"/>
      <c r="F34" s="61"/>
      <c r="G34" s="61"/>
      <c r="H34" s="61"/>
      <c r="I34" s="61"/>
      <c r="J34" s="61"/>
      <c r="K34" s="61"/>
      <c r="L34" s="61"/>
      <c r="M34" s="61"/>
      <c r="N34" s="62"/>
      <c r="O34" s="59"/>
    </row>
    <row r="36" spans="2:3" ht="25.5">
      <c r="B36" s="1">
        <v>4</v>
      </c>
      <c r="C36" s="4" t="s">
        <v>58</v>
      </c>
    </row>
    <row r="37" spans="3:15" ht="12.75">
      <c r="C37" s="13" t="s">
        <v>17</v>
      </c>
      <c r="D37" s="13">
        <f>-20000/7.44</f>
        <v>-2688.1720430107525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57"/>
    </row>
    <row r="38" spans="3:15" ht="12.75">
      <c r="C38" s="13" t="s">
        <v>52</v>
      </c>
      <c r="D38" s="13"/>
      <c r="E38" s="13">
        <f>0.205*27/7.44*'incr.cement'!$G$6</f>
        <v>1365.5380645161288</v>
      </c>
      <c r="F38" s="13">
        <f>0.205*27/7.44*'incr.cement'!$G$9</f>
        <v>1852.2323999999994</v>
      </c>
      <c r="G38" s="13">
        <f>0.205*27/7.44*'incr.cement'!$G$9</f>
        <v>1852.2323999999994</v>
      </c>
      <c r="H38" s="13">
        <f>0.205*27/7.44*'incr.cement'!$G$9</f>
        <v>1852.2323999999994</v>
      </c>
      <c r="I38" s="13">
        <f>0.205*27/7.44*'incr.cement'!$G$9</f>
        <v>1852.2323999999994</v>
      </c>
      <c r="J38" s="13">
        <f>0.205*27/7.44*'incr.cement'!$G$9</f>
        <v>1852.2323999999994</v>
      </c>
      <c r="K38" s="13">
        <f>0.205*27/7.44*'incr.cement'!$G$9</f>
        <v>1852.2323999999994</v>
      </c>
      <c r="L38" s="13">
        <f>0.205*27/7.44*'incr.cement'!$G$9</f>
        <v>1852.2323999999994</v>
      </c>
      <c r="M38" s="13">
        <f>0.205*27/7.44*'incr.cement'!$G$9</f>
        <v>1852.2323999999994</v>
      </c>
      <c r="N38" s="13">
        <f>0.205*27/7.44*'incr.cement'!$G$9</f>
        <v>1852.2323999999994</v>
      </c>
      <c r="O38" s="58"/>
    </row>
    <row r="39" spans="3:15" ht="12.75">
      <c r="C39" s="13" t="s">
        <v>53</v>
      </c>
      <c r="D39" s="13"/>
      <c r="E39" s="13">
        <f>0.021*88*'incr.cement'!$G$6</f>
        <v>3392.0409600000003</v>
      </c>
      <c r="F39" s="13">
        <f>0.021*88*'incr.cement'!$G$9</f>
        <v>4601.0055168</v>
      </c>
      <c r="G39" s="13">
        <f>0.021*88*'incr.cement'!$G$9</f>
        <v>4601.0055168</v>
      </c>
      <c r="H39" s="13">
        <f>0.021*88*'incr.cement'!$G$9</f>
        <v>4601.0055168</v>
      </c>
      <c r="I39" s="13">
        <f>0.021*88*'incr.cement'!$G$9</f>
        <v>4601.0055168</v>
      </c>
      <c r="J39" s="13">
        <f>0.021*88*'incr.cement'!$G$9</f>
        <v>4601.0055168</v>
      </c>
      <c r="K39" s="13">
        <f>0.021*88*'incr.cement'!$G$9</f>
        <v>4601.0055168</v>
      </c>
      <c r="L39" s="13">
        <f>0.021*88*'incr.cement'!$G$9</f>
        <v>4601.0055168</v>
      </c>
      <c r="M39" s="13">
        <f>0.021*88*'incr.cement'!$G$9</f>
        <v>4601.0055168</v>
      </c>
      <c r="N39" s="13">
        <f>0.021*88*'incr.cement'!$G$9</f>
        <v>4601.0055168</v>
      </c>
      <c r="O39" s="58"/>
    </row>
    <row r="40" spans="3:15" ht="12.75">
      <c r="C40" s="13" t="s">
        <v>54</v>
      </c>
      <c r="D40" s="13"/>
      <c r="E40" s="13">
        <f>-0.16*134/7.44*'incr.cement'!$G$6</f>
        <v>-5289.455483870968</v>
      </c>
      <c r="F40" s="13">
        <f>-0.16*134/7.44*'incr.cement'!$G$9</f>
        <v>-7174.6816</v>
      </c>
      <c r="G40" s="13">
        <f>-0.16*134/7.44*'incr.cement'!$G$9</f>
        <v>-7174.6816</v>
      </c>
      <c r="H40" s="13">
        <f>-0.16*134/7.44*'incr.cement'!$G$9</f>
        <v>-7174.6816</v>
      </c>
      <c r="I40" s="13">
        <f>-0.16*134/7.44*'incr.cement'!$G$9</f>
        <v>-7174.6816</v>
      </c>
      <c r="J40" s="13">
        <f>-0.16*134/7.44*'incr.cement'!$G$9</f>
        <v>-7174.6816</v>
      </c>
      <c r="K40" s="13">
        <f>-0.16*134/7.44*'incr.cement'!$G$9</f>
        <v>-7174.6816</v>
      </c>
      <c r="L40" s="13">
        <f>-0.16*134/7.44*'incr.cement'!$G$9</f>
        <v>-7174.6816</v>
      </c>
      <c r="M40" s="13">
        <f>-0.16*134/7.44*'incr.cement'!$G$9</f>
        <v>-7174.6816</v>
      </c>
      <c r="N40" s="13">
        <f>-0.16*134/7.44*'incr.cement'!$G$9</f>
        <v>-7174.6816</v>
      </c>
      <c r="O40" s="58"/>
    </row>
    <row r="41" spans="3:15" ht="12.75">
      <c r="C41" s="13" t="s">
        <v>55</v>
      </c>
      <c r="D41" s="13"/>
      <c r="E41" s="13">
        <f>0.019*96/7.44*'incr.cement'!$G$6</f>
        <v>449.9984516129031</v>
      </c>
      <c r="F41" s="13">
        <f>0.019*96/7.44*'incr.cement'!$G$9</f>
        <v>610.3833599999998</v>
      </c>
      <c r="G41" s="13">
        <f>0.019*96/7.44*'incr.cement'!$G$9</f>
        <v>610.3833599999998</v>
      </c>
      <c r="H41" s="13">
        <f>0.019*96/7.44*'incr.cement'!$G$9</f>
        <v>610.3833599999998</v>
      </c>
      <c r="I41" s="13">
        <f>0.019*96/7.44*'incr.cement'!$G$9</f>
        <v>610.3833599999998</v>
      </c>
      <c r="J41" s="13">
        <f>0.019*96/7.44*'incr.cement'!$G$9</f>
        <v>610.3833599999998</v>
      </c>
      <c r="K41" s="13">
        <f>0.019*96/7.44*'incr.cement'!$G$9</f>
        <v>610.3833599999998</v>
      </c>
      <c r="L41" s="13">
        <f>0.019*96/7.44*'incr.cement'!$G$9</f>
        <v>610.3833599999998</v>
      </c>
      <c r="M41" s="13">
        <f>0.019*96/7.44*'incr.cement'!$G$9</f>
        <v>610.3833599999998</v>
      </c>
      <c r="N41" s="13">
        <f>0.019*96/7.44*'incr.cement'!$G$9</f>
        <v>610.3833599999998</v>
      </c>
      <c r="O41" s="58"/>
    </row>
    <row r="42" spans="3:15" ht="12.75">
      <c r="C42" s="13" t="s">
        <v>19</v>
      </c>
      <c r="D42" s="13"/>
      <c r="E42" s="13">
        <f>0.003*58/7.44*'incr.cement'!$G$6</f>
        <v>42.92748387096774</v>
      </c>
      <c r="F42" s="13">
        <f>0.003*58/7.44*'incr.cement'!$G$9</f>
        <v>58.22736</v>
      </c>
      <c r="G42" s="13">
        <f>0.003*58/7.44*'incr.cement'!$G$9</f>
        <v>58.22736</v>
      </c>
      <c r="H42" s="13">
        <f>0.003*58/7.44*'incr.cement'!$G$9</f>
        <v>58.22736</v>
      </c>
      <c r="I42" s="13">
        <f>0.003*58/7.44*'incr.cement'!$G$9</f>
        <v>58.22736</v>
      </c>
      <c r="J42" s="13">
        <f>0.003*58/7.44*'incr.cement'!$G$9</f>
        <v>58.22736</v>
      </c>
      <c r="K42" s="13">
        <f>0.003*58/7.44*'incr.cement'!$G$9</f>
        <v>58.22736</v>
      </c>
      <c r="L42" s="13">
        <f>0.003*58/7.44*'incr.cement'!$G$9</f>
        <v>58.22736</v>
      </c>
      <c r="M42" s="13">
        <f>0.003*58/7.44*'incr.cement'!$G$9</f>
        <v>58.22736</v>
      </c>
      <c r="N42" s="13">
        <f>0.003*58/7.44*'incr.cement'!$G$9</f>
        <v>58.22736</v>
      </c>
      <c r="O42" s="58"/>
    </row>
    <row r="43" spans="3:15" ht="12.75">
      <c r="C43" s="13" t="s">
        <v>20</v>
      </c>
      <c r="D43" s="13">
        <f>SUM(D37:D42)</f>
        <v>-2688.1720430107525</v>
      </c>
      <c r="E43" s="13">
        <f aca="true" t="shared" si="9" ref="E43:N43">SUM(E38:E42)</f>
        <v>-38.95052387096856</v>
      </c>
      <c r="F43" s="13">
        <f t="shared" si="9"/>
        <v>-52.832963200001224</v>
      </c>
      <c r="G43" s="13">
        <f t="shared" si="9"/>
        <v>-52.832963200001224</v>
      </c>
      <c r="H43" s="13">
        <f t="shared" si="9"/>
        <v>-52.832963200001224</v>
      </c>
      <c r="I43" s="13">
        <f t="shared" si="9"/>
        <v>-52.832963200001224</v>
      </c>
      <c r="J43" s="13">
        <f t="shared" si="9"/>
        <v>-52.832963200001224</v>
      </c>
      <c r="K43" s="13">
        <f t="shared" si="9"/>
        <v>-52.832963200001224</v>
      </c>
      <c r="L43" s="13">
        <f t="shared" si="9"/>
        <v>-52.832963200001224</v>
      </c>
      <c r="M43" s="13">
        <f t="shared" si="9"/>
        <v>-52.832963200001224</v>
      </c>
      <c r="N43" s="13">
        <f t="shared" si="9"/>
        <v>-52.832963200001224</v>
      </c>
      <c r="O43" s="59"/>
    </row>
    <row r="44" spans="3:15" ht="12.75">
      <c r="C44" s="13" t="s">
        <v>21</v>
      </c>
      <c r="D44" s="13">
        <f aca="true" t="shared" si="10" ref="D44:N44">D43*1/(1+0.15)^D$4</f>
        <v>-2688.1720430107525</v>
      </c>
      <c r="E44" s="13">
        <f t="shared" si="10"/>
        <v>-33.87002075736397</v>
      </c>
      <c r="F44" s="13">
        <f t="shared" si="10"/>
        <v>-39.94931054820509</v>
      </c>
      <c r="G44" s="13">
        <f t="shared" si="10"/>
        <v>-34.73853091148269</v>
      </c>
      <c r="H44" s="13">
        <f t="shared" si="10"/>
        <v>-30.207418183897992</v>
      </c>
      <c r="I44" s="13">
        <f t="shared" si="10"/>
        <v>-26.2673201599113</v>
      </c>
      <c r="J44" s="13">
        <f t="shared" si="10"/>
        <v>-22.841147965140262</v>
      </c>
      <c r="K44" s="13">
        <f t="shared" si="10"/>
        <v>-19.861867795774145</v>
      </c>
      <c r="L44" s="13">
        <f t="shared" si="10"/>
        <v>-17.271189387629693</v>
      </c>
      <c r="M44" s="13">
        <f t="shared" si="10"/>
        <v>-15.018425554460604</v>
      </c>
      <c r="N44" s="13">
        <f t="shared" si="10"/>
        <v>-13.059500482139656</v>
      </c>
      <c r="O44" s="12">
        <f>SUM(D44:N44)</f>
        <v>-2941.256774756758</v>
      </c>
    </row>
    <row r="45" spans="3:15" ht="12.75">
      <c r="C45" s="13" t="s">
        <v>22</v>
      </c>
      <c r="D45" s="13">
        <f>D44</f>
        <v>-2688.1720430107525</v>
      </c>
      <c r="E45" s="13">
        <f aca="true" t="shared" si="11" ref="E45:N45">E44+D45</f>
        <v>-2722.0420637681163</v>
      </c>
      <c r="F45" s="13">
        <f t="shared" si="11"/>
        <v>-2761.9913743163215</v>
      </c>
      <c r="G45" s="13">
        <f t="shared" si="11"/>
        <v>-2796.729905227804</v>
      </c>
      <c r="H45" s="13">
        <f t="shared" si="11"/>
        <v>-2826.937323411702</v>
      </c>
      <c r="I45" s="13">
        <f t="shared" si="11"/>
        <v>-2853.2046435716134</v>
      </c>
      <c r="J45" s="13">
        <f t="shared" si="11"/>
        <v>-2876.0457915367538</v>
      </c>
      <c r="K45" s="13">
        <f t="shared" si="11"/>
        <v>-2895.907659332528</v>
      </c>
      <c r="L45" s="13">
        <f t="shared" si="11"/>
        <v>-2913.178848720158</v>
      </c>
      <c r="M45" s="13">
        <f t="shared" si="11"/>
        <v>-2928.1972742746184</v>
      </c>
      <c r="N45" s="13">
        <f t="shared" si="11"/>
        <v>-2941.256774756758</v>
      </c>
      <c r="O45" s="57"/>
    </row>
    <row r="46" spans="3:15" ht="12.75">
      <c r="C46" s="12" t="s">
        <v>24</v>
      </c>
      <c r="D46" s="12" t="e">
        <f>IRR(D43:N43,10%)</f>
        <v>#DIV/0!</v>
      </c>
      <c r="E46" s="60"/>
      <c r="F46" s="61"/>
      <c r="G46" s="61"/>
      <c r="H46" s="61"/>
      <c r="I46" s="61"/>
      <c r="J46" s="61"/>
      <c r="K46" s="61"/>
      <c r="L46" s="61"/>
      <c r="M46" s="61"/>
      <c r="N46" s="62"/>
      <c r="O46" s="59"/>
    </row>
    <row r="48" spans="2:3" ht="12.75">
      <c r="B48" s="1">
        <v>5</v>
      </c>
      <c r="C48" s="25" t="s">
        <v>59</v>
      </c>
    </row>
    <row r="49" spans="3:15" ht="12.75">
      <c r="C49" s="13" t="s">
        <v>17</v>
      </c>
      <c r="D49" s="13">
        <f>-20000/7.44</f>
        <v>-2688.1720430107525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57"/>
    </row>
    <row r="50" spans="3:15" ht="12.75">
      <c r="C50" s="13" t="s">
        <v>52</v>
      </c>
      <c r="D50" s="13"/>
      <c r="E50" s="13">
        <f>0.205*27/7.44*'incr.cement'!$G$6*1.2</f>
        <v>1638.6456774193546</v>
      </c>
      <c r="F50" s="13">
        <f>0.205*27/7.44*'incr.cement'!$G$9*1.2</f>
        <v>2222.678879999999</v>
      </c>
      <c r="G50" s="13">
        <f>0.205*27/7.44*'incr.cement'!$G$9*1.2</f>
        <v>2222.678879999999</v>
      </c>
      <c r="H50" s="13">
        <f>0.205*27/7.44*'incr.cement'!$G$9*1.2</f>
        <v>2222.678879999999</v>
      </c>
      <c r="I50" s="13">
        <f>0.205*27/7.44*'incr.cement'!$G$9*1.2</f>
        <v>2222.678879999999</v>
      </c>
      <c r="J50" s="13">
        <f>0.205*27/7.44*'incr.cement'!$G$9*1.2</f>
        <v>2222.678879999999</v>
      </c>
      <c r="K50" s="13">
        <f>0.205*27/7.44*'incr.cement'!$G$9*1.2</f>
        <v>2222.678879999999</v>
      </c>
      <c r="L50" s="13">
        <f>0.205*27/7.44*'incr.cement'!$G$9*1.2</f>
        <v>2222.678879999999</v>
      </c>
      <c r="M50" s="13">
        <f>0.205*27/7.44*'incr.cement'!$G$9*1.2</f>
        <v>2222.678879999999</v>
      </c>
      <c r="N50" s="13">
        <f>0.205*27/7.44*'incr.cement'!$G$9*1.2</f>
        <v>2222.678879999999</v>
      </c>
      <c r="O50" s="58"/>
    </row>
    <row r="51" spans="3:15" ht="12.75">
      <c r="C51" s="13" t="s">
        <v>53</v>
      </c>
      <c r="D51" s="13"/>
      <c r="E51" s="13">
        <f>0.021*88*'incr.cement'!$G$6</f>
        <v>3392.0409600000003</v>
      </c>
      <c r="F51" s="13">
        <f>0.021*88*'incr.cement'!$G$9</f>
        <v>4601.0055168</v>
      </c>
      <c r="G51" s="13">
        <f>0.021*88*'incr.cement'!$G$9</f>
        <v>4601.0055168</v>
      </c>
      <c r="H51" s="13">
        <f>0.021*88*'incr.cement'!$G$9</f>
        <v>4601.0055168</v>
      </c>
      <c r="I51" s="13">
        <f>0.021*88*'incr.cement'!$G$9</f>
        <v>4601.0055168</v>
      </c>
      <c r="J51" s="13">
        <f>0.021*88*'incr.cement'!$G$9</f>
        <v>4601.0055168</v>
      </c>
      <c r="K51" s="13">
        <f>0.021*88*'incr.cement'!$G$9</f>
        <v>4601.0055168</v>
      </c>
      <c r="L51" s="13">
        <f>0.021*88*'incr.cement'!$G$9</f>
        <v>4601.0055168</v>
      </c>
      <c r="M51" s="13">
        <f>0.021*88*'incr.cement'!$G$9</f>
        <v>4601.0055168</v>
      </c>
      <c r="N51" s="13">
        <f>0.021*88*'incr.cement'!$G$9</f>
        <v>4601.0055168</v>
      </c>
      <c r="O51" s="58"/>
    </row>
    <row r="52" spans="3:15" ht="12.75">
      <c r="C52" s="13" t="s">
        <v>54</v>
      </c>
      <c r="D52" s="13"/>
      <c r="E52" s="13">
        <f>-0.16*134/7.44*'incr.cement'!$G$6</f>
        <v>-5289.455483870968</v>
      </c>
      <c r="F52" s="13">
        <f>-0.16*134/7.44*'incr.cement'!$G$9</f>
        <v>-7174.6816</v>
      </c>
      <c r="G52" s="13">
        <f>-0.16*134/7.44*'incr.cement'!$G$9</f>
        <v>-7174.6816</v>
      </c>
      <c r="H52" s="13">
        <f>-0.16*134/7.44*'incr.cement'!$G$9</f>
        <v>-7174.6816</v>
      </c>
      <c r="I52" s="13">
        <f>-0.16*134/7.44*'incr.cement'!$G$9</f>
        <v>-7174.6816</v>
      </c>
      <c r="J52" s="13">
        <f>-0.16*134/7.44*'incr.cement'!$G$9</f>
        <v>-7174.6816</v>
      </c>
      <c r="K52" s="13">
        <f>-0.16*134/7.44*'incr.cement'!$G$9</f>
        <v>-7174.6816</v>
      </c>
      <c r="L52" s="13">
        <f>-0.16*134/7.44*'incr.cement'!$G$9</f>
        <v>-7174.6816</v>
      </c>
      <c r="M52" s="13">
        <f>-0.16*134/7.44*'incr.cement'!$G$9</f>
        <v>-7174.6816</v>
      </c>
      <c r="N52" s="13">
        <f>-0.16*134/7.44*'incr.cement'!$G$9</f>
        <v>-7174.6816</v>
      </c>
      <c r="O52" s="58"/>
    </row>
    <row r="53" spans="3:15" ht="12.75">
      <c r="C53" s="13" t="s">
        <v>55</v>
      </c>
      <c r="D53" s="13"/>
      <c r="E53" s="13">
        <f>0.019*96/7.44*'incr.cement'!$G$6</f>
        <v>449.9984516129031</v>
      </c>
      <c r="F53" s="13">
        <f>0.019*96/7.44*'incr.cement'!$G$9</f>
        <v>610.3833599999998</v>
      </c>
      <c r="G53" s="13">
        <f>0.019*96/7.44*'incr.cement'!$G$9</f>
        <v>610.3833599999998</v>
      </c>
      <c r="H53" s="13">
        <f>0.019*96/7.44*'incr.cement'!$G$9</f>
        <v>610.3833599999998</v>
      </c>
      <c r="I53" s="13">
        <f>0.019*96/7.44*'incr.cement'!$G$9</f>
        <v>610.3833599999998</v>
      </c>
      <c r="J53" s="13">
        <f>0.019*96/7.44*'incr.cement'!$G$9</f>
        <v>610.3833599999998</v>
      </c>
      <c r="K53" s="13">
        <f>0.019*96/7.44*'incr.cement'!$G$9</f>
        <v>610.3833599999998</v>
      </c>
      <c r="L53" s="13">
        <f>0.019*96/7.44*'incr.cement'!$G$9</f>
        <v>610.3833599999998</v>
      </c>
      <c r="M53" s="13">
        <f>0.019*96/7.44*'incr.cement'!$G$9</f>
        <v>610.3833599999998</v>
      </c>
      <c r="N53" s="13">
        <f>0.019*96/7.44*'incr.cement'!$G$9</f>
        <v>610.3833599999998</v>
      </c>
      <c r="O53" s="58"/>
    </row>
    <row r="54" spans="3:15" ht="12.75">
      <c r="C54" s="13" t="s">
        <v>19</v>
      </c>
      <c r="D54" s="13"/>
      <c r="E54" s="13">
        <f>0.003*58/7.44*'incr.cement'!$G$6</f>
        <v>42.92748387096774</v>
      </c>
      <c r="F54" s="13">
        <f>0.003*58/7.44*'incr.cement'!$G$9</f>
        <v>58.22736</v>
      </c>
      <c r="G54" s="13">
        <f>0.003*58/7.44*'incr.cement'!$G$9</f>
        <v>58.22736</v>
      </c>
      <c r="H54" s="13">
        <f>0.003*58/7.44*'incr.cement'!$G$9</f>
        <v>58.22736</v>
      </c>
      <c r="I54" s="13">
        <f>0.003*58/7.44*'incr.cement'!$G$9</f>
        <v>58.22736</v>
      </c>
      <c r="J54" s="13">
        <f>0.003*58/7.44*'incr.cement'!$G$9</f>
        <v>58.22736</v>
      </c>
      <c r="K54" s="13">
        <f>0.003*58/7.44*'incr.cement'!$G$9</f>
        <v>58.22736</v>
      </c>
      <c r="L54" s="13">
        <f>0.003*58/7.44*'incr.cement'!$G$9</f>
        <v>58.22736</v>
      </c>
      <c r="M54" s="13">
        <f>0.003*58/7.44*'incr.cement'!$G$9</f>
        <v>58.22736</v>
      </c>
      <c r="N54" s="13">
        <f>0.003*58/7.44*'incr.cement'!$G$9</f>
        <v>58.22736</v>
      </c>
      <c r="O54" s="58"/>
    </row>
    <row r="55" spans="3:15" ht="12.75">
      <c r="C55" s="13" t="s">
        <v>20</v>
      </c>
      <c r="D55" s="13">
        <f>SUM(D49:D54)</f>
        <v>-2688.1720430107525</v>
      </c>
      <c r="E55" s="13">
        <f aca="true" t="shared" si="12" ref="E55:N55">SUM(E50:E54)</f>
        <v>234.1570890322577</v>
      </c>
      <c r="F55" s="13">
        <f t="shared" si="12"/>
        <v>317.6135167999993</v>
      </c>
      <c r="G55" s="13">
        <f t="shared" si="12"/>
        <v>317.6135167999993</v>
      </c>
      <c r="H55" s="13">
        <f t="shared" si="12"/>
        <v>317.6135167999993</v>
      </c>
      <c r="I55" s="13">
        <f t="shared" si="12"/>
        <v>317.6135167999993</v>
      </c>
      <c r="J55" s="13">
        <f t="shared" si="12"/>
        <v>317.6135167999993</v>
      </c>
      <c r="K55" s="13">
        <f t="shared" si="12"/>
        <v>317.6135167999993</v>
      </c>
      <c r="L55" s="13">
        <f t="shared" si="12"/>
        <v>317.6135167999993</v>
      </c>
      <c r="M55" s="13">
        <f t="shared" si="12"/>
        <v>317.6135167999993</v>
      </c>
      <c r="N55" s="13">
        <f t="shared" si="12"/>
        <v>317.6135167999993</v>
      </c>
      <c r="O55" s="59"/>
    </row>
    <row r="56" spans="3:15" ht="12.75">
      <c r="C56" s="13" t="s">
        <v>21</v>
      </c>
      <c r="D56" s="13">
        <f aca="true" t="shared" si="13" ref="D56:N56">D55*1/(1+0.15)^D$4</f>
        <v>-2688.1720430107525</v>
      </c>
      <c r="E56" s="13">
        <f t="shared" si="13"/>
        <v>203.61486002805017</v>
      </c>
      <c r="F56" s="13">
        <f t="shared" si="13"/>
        <v>240.16144937618097</v>
      </c>
      <c r="G56" s="13">
        <f t="shared" si="13"/>
        <v>208.83604293580956</v>
      </c>
      <c r="H56" s="13">
        <f t="shared" si="13"/>
        <v>181.596559074617</v>
      </c>
      <c r="I56" s="13">
        <f t="shared" si="13"/>
        <v>157.91005136923218</v>
      </c>
      <c r="J56" s="13">
        <f t="shared" si="13"/>
        <v>137.31308814715842</v>
      </c>
      <c r="K56" s="13">
        <f t="shared" si="13"/>
        <v>119.4026853453552</v>
      </c>
      <c r="L56" s="13">
        <f t="shared" si="13"/>
        <v>103.8284220394393</v>
      </c>
      <c r="M56" s="13">
        <f t="shared" si="13"/>
        <v>90.28558438212114</v>
      </c>
      <c r="N56" s="13">
        <f t="shared" si="13"/>
        <v>78.50920381054013</v>
      </c>
      <c r="O56" s="12">
        <f>SUM(D56:N56)</f>
        <v>-1166.7140965022484</v>
      </c>
    </row>
    <row r="57" spans="3:15" ht="12.75">
      <c r="C57" s="13" t="s">
        <v>22</v>
      </c>
      <c r="D57" s="13">
        <f>D56</f>
        <v>-2688.1720430107525</v>
      </c>
      <c r="E57" s="13">
        <f aca="true" t="shared" si="14" ref="E57:N57">E56+D57</f>
        <v>-2484.557182982702</v>
      </c>
      <c r="F57" s="13">
        <f t="shared" si="14"/>
        <v>-2244.3957336065214</v>
      </c>
      <c r="G57" s="13">
        <f t="shared" si="14"/>
        <v>-2035.559690670712</v>
      </c>
      <c r="H57" s="13">
        <f t="shared" si="14"/>
        <v>-1853.9631315960949</v>
      </c>
      <c r="I57" s="13">
        <f t="shared" si="14"/>
        <v>-1696.0530802268627</v>
      </c>
      <c r="J57" s="13">
        <f t="shared" si="14"/>
        <v>-1558.7399920797043</v>
      </c>
      <c r="K57" s="13">
        <f t="shared" si="14"/>
        <v>-1439.337306734349</v>
      </c>
      <c r="L57" s="13">
        <f t="shared" si="14"/>
        <v>-1335.5088846949097</v>
      </c>
      <c r="M57" s="13">
        <f t="shared" si="14"/>
        <v>-1245.2233003127885</v>
      </c>
      <c r="N57" s="13">
        <f t="shared" si="14"/>
        <v>-1166.7140965022484</v>
      </c>
      <c r="O57" s="57"/>
    </row>
    <row r="58" spans="3:15" ht="12.75">
      <c r="C58" s="12" t="s">
        <v>24</v>
      </c>
      <c r="D58" s="56">
        <f>IRR(D55:N55,10%)</f>
        <v>0.02571467876033281</v>
      </c>
      <c r="E58" s="60"/>
      <c r="F58" s="61"/>
      <c r="G58" s="61"/>
      <c r="H58" s="61"/>
      <c r="I58" s="61"/>
      <c r="J58" s="61"/>
      <c r="K58" s="61"/>
      <c r="L58" s="61"/>
      <c r="M58" s="61"/>
      <c r="N58" s="62"/>
      <c r="O58" s="59"/>
    </row>
  </sheetData>
  <mergeCells count="14">
    <mergeCell ref="O57:O58"/>
    <mergeCell ref="E58:N58"/>
    <mergeCell ref="O37:O43"/>
    <mergeCell ref="O45:O46"/>
    <mergeCell ref="E46:N46"/>
    <mergeCell ref="O49:O55"/>
    <mergeCell ref="O25:O31"/>
    <mergeCell ref="O33:O34"/>
    <mergeCell ref="E34:N34"/>
    <mergeCell ref="C4:C5"/>
    <mergeCell ref="O4:O5"/>
    <mergeCell ref="O6:O12"/>
    <mergeCell ref="O14:O15"/>
    <mergeCell ref="E15:N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84"/>
  <sheetViews>
    <sheetView showGridLines="0" tabSelected="1" workbookViewId="0" topLeftCell="A47">
      <selection activeCell="G67" sqref="G67"/>
    </sheetView>
  </sheetViews>
  <sheetFormatPr defaultColWidth="9.00390625" defaultRowHeight="12.75" outlineLevelCol="1"/>
  <cols>
    <col min="1" max="1" width="2.75390625" style="6" customWidth="1"/>
    <col min="2" max="2" width="3.00390625" style="10" bestFit="1" customWidth="1"/>
    <col min="3" max="3" width="41.75390625" style="6" customWidth="1"/>
    <col min="4" max="4" width="9.375" style="6" customWidth="1"/>
    <col min="5" max="10" width="11.25390625" style="6" bestFit="1" customWidth="1"/>
    <col min="11" max="11" width="11.125" style="6" customWidth="1"/>
    <col min="12" max="12" width="11.00390625" style="6" customWidth="1"/>
    <col min="13" max="13" width="11.375" style="6" hidden="1" customWidth="1" outlineLevel="1"/>
    <col min="14" max="15" width="9.75390625" style="6" hidden="1" customWidth="1" outlineLevel="1"/>
    <col min="16" max="40" width="10.125" style="6" hidden="1" customWidth="1" outlineLevel="1"/>
    <col min="41" max="41" width="29.625" style="6" hidden="1" customWidth="1" outlineLevel="1"/>
    <col min="42" max="42" width="10.125" style="6" customWidth="1" collapsed="1"/>
    <col min="43" max="43" width="10.75390625" style="6" customWidth="1"/>
    <col min="44" max="44" width="9.125" style="6" customWidth="1"/>
    <col min="45" max="45" width="9.25390625" style="6" bestFit="1" customWidth="1"/>
    <col min="46" max="16384" width="9.125" style="6" customWidth="1"/>
  </cols>
  <sheetData>
    <row r="1" spans="2:6" ht="18">
      <c r="B1" s="6"/>
      <c r="C1" s="9"/>
      <c r="D1" s="5"/>
      <c r="F1" s="23" t="s">
        <v>1</v>
      </c>
    </row>
    <row r="2" spans="2:4" ht="18">
      <c r="B2" s="9"/>
      <c r="C2" s="5" t="s">
        <v>65</v>
      </c>
      <c r="D2" s="5"/>
    </row>
    <row r="3" spans="2:4" ht="18">
      <c r="B3" s="9"/>
      <c r="C3" s="5"/>
      <c r="D3" s="5"/>
    </row>
    <row r="4" spans="2:3" s="17" customFormat="1" ht="12.75">
      <c r="B4" s="20">
        <v>1</v>
      </c>
      <c r="C4" s="16" t="s">
        <v>29</v>
      </c>
    </row>
    <row r="5" spans="2:43" s="25" customFormat="1" ht="12.75">
      <c r="B5" s="19"/>
      <c r="C5" s="63" t="s">
        <v>0</v>
      </c>
      <c r="D5" s="24">
        <v>0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4">
        <v>19</v>
      </c>
      <c r="X5" s="24">
        <v>20</v>
      </c>
      <c r="Y5" s="24">
        <v>21</v>
      </c>
      <c r="Z5" s="24">
        <v>22</v>
      </c>
      <c r="AA5" s="24">
        <v>23</v>
      </c>
      <c r="AB5" s="24">
        <v>24</v>
      </c>
      <c r="AC5" s="24">
        <v>25</v>
      </c>
      <c r="AD5" s="24">
        <v>26</v>
      </c>
      <c r="AE5" s="24">
        <v>27</v>
      </c>
      <c r="AF5" s="24">
        <v>28</v>
      </c>
      <c r="AG5" s="24">
        <v>29</v>
      </c>
      <c r="AH5" s="24">
        <v>30</v>
      </c>
      <c r="AI5" s="24">
        <v>32</v>
      </c>
      <c r="AJ5" s="24">
        <v>33</v>
      </c>
      <c r="AK5" s="24">
        <v>34</v>
      </c>
      <c r="AL5" s="24">
        <v>35</v>
      </c>
      <c r="AM5" s="24">
        <v>36</v>
      </c>
      <c r="AN5" s="24">
        <v>37</v>
      </c>
      <c r="AO5" s="24">
        <v>38</v>
      </c>
      <c r="AP5" s="24">
        <v>38</v>
      </c>
      <c r="AQ5" s="63" t="s">
        <v>23</v>
      </c>
    </row>
    <row r="6" spans="2:43" s="25" customFormat="1" ht="12.75">
      <c r="B6" s="19"/>
      <c r="C6" s="64"/>
      <c r="D6" s="26">
        <v>2008</v>
      </c>
      <c r="E6" s="26">
        <v>2009</v>
      </c>
      <c r="F6" s="26">
        <v>2010</v>
      </c>
      <c r="G6" s="26">
        <v>2011</v>
      </c>
      <c r="H6" s="26">
        <v>2012</v>
      </c>
      <c r="I6" s="26">
        <v>2013</v>
      </c>
      <c r="J6" s="26">
        <v>2014</v>
      </c>
      <c r="K6" s="26">
        <v>2015</v>
      </c>
      <c r="L6" s="26">
        <v>2016</v>
      </c>
      <c r="M6" s="26">
        <v>2017</v>
      </c>
      <c r="N6" s="26">
        <v>2018</v>
      </c>
      <c r="O6" s="26">
        <v>2019</v>
      </c>
      <c r="P6" s="26">
        <v>2020</v>
      </c>
      <c r="Q6" s="26">
        <v>2021</v>
      </c>
      <c r="R6" s="26">
        <v>2022</v>
      </c>
      <c r="S6" s="26">
        <v>2023</v>
      </c>
      <c r="T6" s="26">
        <v>2024</v>
      </c>
      <c r="U6" s="26">
        <v>2025</v>
      </c>
      <c r="V6" s="26">
        <f>U6+1</f>
        <v>2026</v>
      </c>
      <c r="W6" s="26">
        <f aca="true" t="shared" si="0" ref="W6:AP6">V6+1</f>
        <v>2027</v>
      </c>
      <c r="X6" s="26">
        <f t="shared" si="0"/>
        <v>2028</v>
      </c>
      <c r="Y6" s="26">
        <f t="shared" si="0"/>
        <v>2029</v>
      </c>
      <c r="Z6" s="26">
        <f t="shared" si="0"/>
        <v>2030</v>
      </c>
      <c r="AA6" s="26">
        <f t="shared" si="0"/>
        <v>2031</v>
      </c>
      <c r="AB6" s="26">
        <f t="shared" si="0"/>
        <v>2032</v>
      </c>
      <c r="AC6" s="26">
        <f t="shared" si="0"/>
        <v>2033</v>
      </c>
      <c r="AD6" s="26">
        <f t="shared" si="0"/>
        <v>2034</v>
      </c>
      <c r="AE6" s="26">
        <f t="shared" si="0"/>
        <v>2035</v>
      </c>
      <c r="AF6" s="26">
        <f t="shared" si="0"/>
        <v>2036</v>
      </c>
      <c r="AG6" s="26">
        <f t="shared" si="0"/>
        <v>2037</v>
      </c>
      <c r="AH6" s="26">
        <f t="shared" si="0"/>
        <v>2038</v>
      </c>
      <c r="AI6" s="26">
        <f t="shared" si="0"/>
        <v>2039</v>
      </c>
      <c r="AJ6" s="26">
        <f t="shared" si="0"/>
        <v>2040</v>
      </c>
      <c r="AK6" s="26">
        <f t="shared" si="0"/>
        <v>2041</v>
      </c>
      <c r="AL6" s="26">
        <f t="shared" si="0"/>
        <v>2042</v>
      </c>
      <c r="AM6" s="26">
        <f t="shared" si="0"/>
        <v>2043</v>
      </c>
      <c r="AN6" s="26">
        <f t="shared" si="0"/>
        <v>2044</v>
      </c>
      <c r="AO6" s="26">
        <f t="shared" si="0"/>
        <v>2045</v>
      </c>
      <c r="AP6" s="26">
        <f t="shared" si="0"/>
        <v>2046</v>
      </c>
      <c r="AQ6" s="64"/>
    </row>
    <row r="7" spans="2:43" ht="12.75">
      <c r="B7" s="18"/>
      <c r="C7" s="13" t="s">
        <v>2</v>
      </c>
      <c r="D7" s="13">
        <v>-3300</v>
      </c>
      <c r="E7" s="13">
        <v>-186700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57"/>
    </row>
    <row r="8" spans="2:43" ht="12.75">
      <c r="B8" s="18"/>
      <c r="C8" s="13" t="s">
        <v>39</v>
      </c>
      <c r="D8" s="13"/>
      <c r="E8" s="13"/>
      <c r="F8" s="13">
        <f>0.027*88*'incr.cement'!$F$6</f>
        <v>5130.8182588235295</v>
      </c>
      <c r="G8" s="13">
        <f>0.027*88*'incr.cement'!$F$6</f>
        <v>5130.8182588235295</v>
      </c>
      <c r="H8" s="13">
        <f>0.027*88*'incr.cement'!$F$6</f>
        <v>5130.8182588235295</v>
      </c>
      <c r="I8" s="13">
        <f>0.027*88*'incr.cement'!$F$6</f>
        <v>5130.8182588235295</v>
      </c>
      <c r="J8" s="13">
        <f>0.027*88*'incr.cement'!$F$6</f>
        <v>5130.8182588235295</v>
      </c>
      <c r="K8" s="13">
        <f>0.027*88*'incr.cement'!$F$6</f>
        <v>5130.8182588235295</v>
      </c>
      <c r="L8" s="13">
        <f>0.027*88*'incr.cement'!$F$6</f>
        <v>5130.8182588235295</v>
      </c>
      <c r="M8" s="13">
        <f>0.027*88*'incr.cement'!$F$6</f>
        <v>5130.8182588235295</v>
      </c>
      <c r="N8" s="13">
        <f>0.027*88*'incr.cement'!$F$6</f>
        <v>5130.8182588235295</v>
      </c>
      <c r="O8" s="13">
        <f>0.027*88*'incr.cement'!$F$6</f>
        <v>5130.8182588235295</v>
      </c>
      <c r="P8" s="13">
        <f>0.027*88*'incr.cement'!$F$6</f>
        <v>5130.8182588235295</v>
      </c>
      <c r="Q8" s="13">
        <f>0.027*88*'incr.cement'!$F$6</f>
        <v>5130.8182588235295</v>
      </c>
      <c r="R8" s="13">
        <f>0.027*88*'incr.cement'!$F$6</f>
        <v>5130.8182588235295</v>
      </c>
      <c r="S8" s="13">
        <f>0.027*88*'incr.cement'!$F$6</f>
        <v>5130.8182588235295</v>
      </c>
      <c r="T8" s="13">
        <f>0.027*88*'incr.cement'!$F$6</f>
        <v>5130.8182588235295</v>
      </c>
      <c r="U8" s="13">
        <f>0.027*88*'incr.cement'!$F$6</f>
        <v>5130.8182588235295</v>
      </c>
      <c r="V8" s="13">
        <f>0.027*88*'incr.cement'!$F$6</f>
        <v>5130.8182588235295</v>
      </c>
      <c r="W8" s="13">
        <f>0.027*88*'incr.cement'!$F$6</f>
        <v>5130.8182588235295</v>
      </c>
      <c r="X8" s="13">
        <f>0.027*88*'incr.cement'!$F$6</f>
        <v>5130.8182588235295</v>
      </c>
      <c r="Y8" s="13">
        <f>0.027*88*'incr.cement'!$F$6</f>
        <v>5130.8182588235295</v>
      </c>
      <c r="Z8" s="13">
        <f>0.027*88*'incr.cement'!$F$6</f>
        <v>5130.8182588235295</v>
      </c>
      <c r="AA8" s="13">
        <f>0.027*88*'incr.cement'!$F$6</f>
        <v>5130.8182588235295</v>
      </c>
      <c r="AB8" s="13">
        <f>0.027*88*'incr.cement'!$F$6</f>
        <v>5130.8182588235295</v>
      </c>
      <c r="AC8" s="13">
        <f>0.027*88*'incr.cement'!$F$6</f>
        <v>5130.8182588235295</v>
      </c>
      <c r="AD8" s="13">
        <f>0.027*88*'incr.cement'!$F$6</f>
        <v>5130.8182588235295</v>
      </c>
      <c r="AE8" s="13">
        <f>0.027*88*'incr.cement'!$F$6</f>
        <v>5130.8182588235295</v>
      </c>
      <c r="AF8" s="13">
        <f>0.027*88*'incr.cement'!$F$6</f>
        <v>5130.8182588235295</v>
      </c>
      <c r="AG8" s="13">
        <f>0.027*88*'incr.cement'!$F$6</f>
        <v>5130.8182588235295</v>
      </c>
      <c r="AH8" s="13">
        <f>0.027*88*'incr.cement'!$F$6</f>
        <v>5130.8182588235295</v>
      </c>
      <c r="AI8" s="13">
        <f>0.027*88*'incr.cement'!$F$6</f>
        <v>5130.8182588235295</v>
      </c>
      <c r="AJ8" s="13">
        <f>0.027*88*'incr.cement'!$F$6</f>
        <v>5130.8182588235295</v>
      </c>
      <c r="AK8" s="13">
        <f>0.027*88*'incr.cement'!$F$6</f>
        <v>5130.8182588235295</v>
      </c>
      <c r="AL8" s="13">
        <f>0.027*88*'incr.cement'!$F$6</f>
        <v>5130.8182588235295</v>
      </c>
      <c r="AM8" s="13">
        <f>0.027*88*'incr.cement'!$F$6</f>
        <v>5130.8182588235295</v>
      </c>
      <c r="AN8" s="13">
        <f>0.027*88*'incr.cement'!$F$6</f>
        <v>5130.8182588235295</v>
      </c>
      <c r="AO8" s="13">
        <f>0.027*88*'incr.cement'!$F$6</f>
        <v>5130.8182588235295</v>
      </c>
      <c r="AP8" s="13">
        <f>0.027*88*'incr.cement'!$F$6</f>
        <v>5130.8182588235295</v>
      </c>
      <c r="AQ8" s="58"/>
    </row>
    <row r="9" spans="2:43" ht="12.75">
      <c r="B9" s="18"/>
      <c r="C9" s="13" t="s">
        <v>40</v>
      </c>
      <c r="D9" s="13"/>
      <c r="E9" s="13"/>
      <c r="F9" s="13">
        <f>2.591*350/7.44*12</f>
        <v>1462.6612903225807</v>
      </c>
      <c r="G9" s="13">
        <f>2.591*350/7.44*12</f>
        <v>1462.6612903225807</v>
      </c>
      <c r="H9" s="13">
        <f aca="true" t="shared" si="1" ref="H9:AP9">2.591*350/7.44*12</f>
        <v>1462.6612903225807</v>
      </c>
      <c r="I9" s="13">
        <f t="shared" si="1"/>
        <v>1462.6612903225807</v>
      </c>
      <c r="J9" s="13">
        <f t="shared" si="1"/>
        <v>1462.6612903225807</v>
      </c>
      <c r="K9" s="13">
        <f t="shared" si="1"/>
        <v>1462.6612903225807</v>
      </c>
      <c r="L9" s="13">
        <f t="shared" si="1"/>
        <v>1462.6612903225807</v>
      </c>
      <c r="M9" s="13">
        <f t="shared" si="1"/>
        <v>1462.6612903225807</v>
      </c>
      <c r="N9" s="13">
        <f t="shared" si="1"/>
        <v>1462.6612903225807</v>
      </c>
      <c r="O9" s="13">
        <f t="shared" si="1"/>
        <v>1462.6612903225807</v>
      </c>
      <c r="P9" s="13">
        <f t="shared" si="1"/>
        <v>1462.6612903225807</v>
      </c>
      <c r="Q9" s="13">
        <f t="shared" si="1"/>
        <v>1462.6612903225807</v>
      </c>
      <c r="R9" s="13">
        <f t="shared" si="1"/>
        <v>1462.6612903225807</v>
      </c>
      <c r="S9" s="13">
        <f t="shared" si="1"/>
        <v>1462.6612903225807</v>
      </c>
      <c r="T9" s="13">
        <f t="shared" si="1"/>
        <v>1462.6612903225807</v>
      </c>
      <c r="U9" s="13">
        <f t="shared" si="1"/>
        <v>1462.6612903225807</v>
      </c>
      <c r="V9" s="13">
        <f t="shared" si="1"/>
        <v>1462.6612903225807</v>
      </c>
      <c r="W9" s="13">
        <f t="shared" si="1"/>
        <v>1462.6612903225807</v>
      </c>
      <c r="X9" s="13">
        <f t="shared" si="1"/>
        <v>1462.6612903225807</v>
      </c>
      <c r="Y9" s="13">
        <f t="shared" si="1"/>
        <v>1462.6612903225807</v>
      </c>
      <c r="Z9" s="13">
        <f t="shared" si="1"/>
        <v>1462.6612903225807</v>
      </c>
      <c r="AA9" s="13">
        <f t="shared" si="1"/>
        <v>1462.6612903225807</v>
      </c>
      <c r="AB9" s="13">
        <f t="shared" si="1"/>
        <v>1462.6612903225807</v>
      </c>
      <c r="AC9" s="13">
        <f t="shared" si="1"/>
        <v>1462.6612903225807</v>
      </c>
      <c r="AD9" s="13">
        <f t="shared" si="1"/>
        <v>1462.6612903225807</v>
      </c>
      <c r="AE9" s="13">
        <f t="shared" si="1"/>
        <v>1462.6612903225807</v>
      </c>
      <c r="AF9" s="13">
        <f t="shared" si="1"/>
        <v>1462.6612903225807</v>
      </c>
      <c r="AG9" s="13">
        <f t="shared" si="1"/>
        <v>1462.6612903225807</v>
      </c>
      <c r="AH9" s="13">
        <f t="shared" si="1"/>
        <v>1462.6612903225807</v>
      </c>
      <c r="AI9" s="13">
        <f t="shared" si="1"/>
        <v>1462.6612903225807</v>
      </c>
      <c r="AJ9" s="13">
        <f t="shared" si="1"/>
        <v>1462.6612903225807</v>
      </c>
      <c r="AK9" s="13">
        <f t="shared" si="1"/>
        <v>1462.6612903225807</v>
      </c>
      <c r="AL9" s="13">
        <f t="shared" si="1"/>
        <v>1462.6612903225807</v>
      </c>
      <c r="AM9" s="13">
        <f t="shared" si="1"/>
        <v>1462.6612903225807</v>
      </c>
      <c r="AN9" s="13">
        <f t="shared" si="1"/>
        <v>1462.6612903225807</v>
      </c>
      <c r="AO9" s="13">
        <f t="shared" si="1"/>
        <v>1462.6612903225807</v>
      </c>
      <c r="AP9" s="13">
        <f t="shared" si="1"/>
        <v>1462.6612903225807</v>
      </c>
      <c r="AQ9" s="58"/>
    </row>
    <row r="10" spans="2:43" ht="12.75">
      <c r="B10" s="18"/>
      <c r="C10" s="13" t="s">
        <v>49</v>
      </c>
      <c r="D10" s="13"/>
      <c r="E10" s="13"/>
      <c r="F10" s="13">
        <v>2800</v>
      </c>
      <c r="G10" s="13">
        <v>2800</v>
      </c>
      <c r="H10" s="13">
        <v>2800</v>
      </c>
      <c r="I10" s="13">
        <v>2800</v>
      </c>
      <c r="J10" s="13">
        <v>2800</v>
      </c>
      <c r="K10" s="13">
        <v>2800</v>
      </c>
      <c r="L10" s="13">
        <v>2800</v>
      </c>
      <c r="M10" s="13">
        <v>2800</v>
      </c>
      <c r="N10" s="13">
        <v>2800</v>
      </c>
      <c r="O10" s="13">
        <v>2800</v>
      </c>
      <c r="P10" s="13">
        <v>2800</v>
      </c>
      <c r="Q10" s="13">
        <v>2800</v>
      </c>
      <c r="R10" s="13">
        <v>2800</v>
      </c>
      <c r="S10" s="13">
        <v>2800</v>
      </c>
      <c r="T10" s="13">
        <v>2800</v>
      </c>
      <c r="U10" s="13">
        <v>2800</v>
      </c>
      <c r="V10" s="13">
        <v>2800</v>
      </c>
      <c r="W10" s="13">
        <v>2800</v>
      </c>
      <c r="X10" s="13">
        <v>2800</v>
      </c>
      <c r="Y10" s="13">
        <v>2800</v>
      </c>
      <c r="Z10" s="13">
        <v>2800</v>
      </c>
      <c r="AA10" s="13">
        <v>2800</v>
      </c>
      <c r="AB10" s="13">
        <v>2800</v>
      </c>
      <c r="AC10" s="13">
        <v>2800</v>
      </c>
      <c r="AD10" s="13">
        <v>2800</v>
      </c>
      <c r="AE10" s="13">
        <v>2800</v>
      </c>
      <c r="AF10" s="13">
        <v>2800</v>
      </c>
      <c r="AG10" s="13">
        <v>2800</v>
      </c>
      <c r="AH10" s="13">
        <v>2800</v>
      </c>
      <c r="AI10" s="13">
        <v>2800</v>
      </c>
      <c r="AJ10" s="13">
        <v>2800</v>
      </c>
      <c r="AK10" s="13">
        <v>2800</v>
      </c>
      <c r="AL10" s="13">
        <v>2800</v>
      </c>
      <c r="AM10" s="13">
        <v>2800</v>
      </c>
      <c r="AN10" s="13">
        <v>2800</v>
      </c>
      <c r="AO10" s="13">
        <v>2800</v>
      </c>
      <c r="AP10" s="13">
        <v>2800</v>
      </c>
      <c r="AQ10" s="58"/>
    </row>
    <row r="11" spans="2:43" ht="12.75">
      <c r="B11" s="18"/>
      <c r="C11" s="13" t="s">
        <v>50</v>
      </c>
      <c r="D11" s="13"/>
      <c r="E11" s="13"/>
      <c r="F11" s="13">
        <f>'incr.cement'!$F$10*430/7.44</f>
        <v>44482.398481973425</v>
      </c>
      <c r="G11" s="13">
        <f>'incr.cement'!$F$10*430/7.44</f>
        <v>44482.398481973425</v>
      </c>
      <c r="H11" s="13">
        <f>'incr.cement'!$F$10*430/7.44</f>
        <v>44482.398481973425</v>
      </c>
      <c r="I11" s="13">
        <f>'incr.cement'!$F$10*430/7.44</f>
        <v>44482.398481973425</v>
      </c>
      <c r="J11" s="13">
        <f>'incr.cement'!$F$10*430/7.44</f>
        <v>44482.398481973425</v>
      </c>
      <c r="K11" s="13">
        <f>'incr.cement'!$F$10*430/7.44</f>
        <v>44482.398481973425</v>
      </c>
      <c r="L11" s="13">
        <f>'incr.cement'!$F$10*430/7.44</f>
        <v>44482.398481973425</v>
      </c>
      <c r="M11" s="13">
        <f>'incr.cement'!$F$10*430/7.44</f>
        <v>44482.398481973425</v>
      </c>
      <c r="N11" s="13">
        <f>'incr.cement'!$F$10*430/7.44</f>
        <v>44482.398481973425</v>
      </c>
      <c r="O11" s="13">
        <f>'incr.cement'!$F$10*430/7.44</f>
        <v>44482.398481973425</v>
      </c>
      <c r="P11" s="13">
        <f>'incr.cement'!$F$10*430/7.44</f>
        <v>44482.398481973425</v>
      </c>
      <c r="Q11" s="13">
        <f>'incr.cement'!$F$10*430/7.44</f>
        <v>44482.398481973425</v>
      </c>
      <c r="R11" s="13">
        <f>'incr.cement'!$F$10*430/7.44</f>
        <v>44482.398481973425</v>
      </c>
      <c r="S11" s="13">
        <f>'incr.cement'!$F$10*430/7.44</f>
        <v>44482.398481973425</v>
      </c>
      <c r="T11" s="13">
        <f>'incr.cement'!$F$10*430/7.44</f>
        <v>44482.398481973425</v>
      </c>
      <c r="U11" s="13">
        <f>'incr.cement'!$F$10*430/7.44</f>
        <v>44482.398481973425</v>
      </c>
      <c r="V11" s="13">
        <f>'incr.cement'!$F$10*430/7.44</f>
        <v>44482.398481973425</v>
      </c>
      <c r="W11" s="13">
        <f>'incr.cement'!$F$10*430/7.44</f>
        <v>44482.398481973425</v>
      </c>
      <c r="X11" s="13">
        <f>'incr.cement'!$F$10*430/7.44</f>
        <v>44482.398481973425</v>
      </c>
      <c r="Y11" s="13">
        <f>'incr.cement'!$F$10*430/7.44</f>
        <v>44482.398481973425</v>
      </c>
      <c r="Z11" s="13">
        <f>'incr.cement'!$F$10*430/7.44</f>
        <v>44482.398481973425</v>
      </c>
      <c r="AA11" s="13">
        <f>'incr.cement'!$F$10*430/7.44</f>
        <v>44482.398481973425</v>
      </c>
      <c r="AB11" s="13">
        <f>'incr.cement'!$F$10*430/7.44</f>
        <v>44482.398481973425</v>
      </c>
      <c r="AC11" s="13">
        <f>'incr.cement'!$F$10*430/7.44</f>
        <v>44482.398481973425</v>
      </c>
      <c r="AD11" s="13">
        <f>'incr.cement'!$F$10*430/7.44</f>
        <v>44482.398481973425</v>
      </c>
      <c r="AE11" s="13">
        <f>'incr.cement'!$F$10*430/7.44</f>
        <v>44482.398481973425</v>
      </c>
      <c r="AF11" s="13">
        <f>'incr.cement'!$F$10*430/7.44</f>
        <v>44482.398481973425</v>
      </c>
      <c r="AG11" s="13">
        <f>'incr.cement'!$F$10*430/7.44</f>
        <v>44482.398481973425</v>
      </c>
      <c r="AH11" s="13">
        <f>'incr.cement'!$F$10*430/7.44</f>
        <v>44482.398481973425</v>
      </c>
      <c r="AI11" s="13">
        <f>'incr.cement'!$F$10*430/7.44</f>
        <v>44482.398481973425</v>
      </c>
      <c r="AJ11" s="13">
        <f>'incr.cement'!$F$10*430/7.44</f>
        <v>44482.398481973425</v>
      </c>
      <c r="AK11" s="13">
        <f>'incr.cement'!$F$10*430/7.44</f>
        <v>44482.398481973425</v>
      </c>
      <c r="AL11" s="13">
        <f>'incr.cement'!$F$10*430/7.44</f>
        <v>44482.398481973425</v>
      </c>
      <c r="AM11" s="13">
        <f>'incr.cement'!$F$10*430/7.44</f>
        <v>44482.398481973425</v>
      </c>
      <c r="AN11" s="13">
        <f>'incr.cement'!$F$10*430/7.44</f>
        <v>44482.398481973425</v>
      </c>
      <c r="AO11" s="13">
        <f>'incr.cement'!$F$10*430/7.44</f>
        <v>44482.398481973425</v>
      </c>
      <c r="AP11" s="13">
        <f>'incr.cement'!$F$10*430/7.44</f>
        <v>44482.398481973425</v>
      </c>
      <c r="AQ11" s="58"/>
    </row>
    <row r="12" spans="2:43" ht="12.75">
      <c r="B12" s="18"/>
      <c r="C12" s="13" t="s">
        <v>51</v>
      </c>
      <c r="D12" s="13"/>
      <c r="E12" s="13"/>
      <c r="F12" s="13">
        <f>-'incr.cement'!$F$10*286.4/7.44</f>
        <v>-29627.346337760908</v>
      </c>
      <c r="G12" s="13">
        <f>-'incr.cement'!$F$10*286.4/7.44</f>
        <v>-29627.346337760908</v>
      </c>
      <c r="H12" s="13">
        <f>-'incr.cement'!$F$10*286.4/7.44</f>
        <v>-29627.346337760908</v>
      </c>
      <c r="I12" s="13">
        <f>-'incr.cement'!$F$10*286.4/7.44</f>
        <v>-29627.346337760908</v>
      </c>
      <c r="J12" s="13">
        <f>-'incr.cement'!$F$10*286.4/7.44</f>
        <v>-29627.346337760908</v>
      </c>
      <c r="K12" s="13">
        <f>-'incr.cement'!$F$10*286.4/7.44</f>
        <v>-29627.346337760908</v>
      </c>
      <c r="L12" s="13">
        <f>-'incr.cement'!$F$10*286.4/7.44</f>
        <v>-29627.346337760908</v>
      </c>
      <c r="M12" s="13">
        <f>-'incr.cement'!$F$10*286.4/7.44</f>
        <v>-29627.346337760908</v>
      </c>
      <c r="N12" s="13">
        <f>-'incr.cement'!$F$10*286.4/7.44</f>
        <v>-29627.346337760908</v>
      </c>
      <c r="O12" s="13">
        <f>-'incr.cement'!$F$10*286.4/7.44</f>
        <v>-29627.346337760908</v>
      </c>
      <c r="P12" s="13">
        <f>-'incr.cement'!$F$10*286.4/7.44</f>
        <v>-29627.346337760908</v>
      </c>
      <c r="Q12" s="13">
        <f>-'incr.cement'!$F$10*286.4/7.44</f>
        <v>-29627.346337760908</v>
      </c>
      <c r="R12" s="13">
        <f>-'incr.cement'!$F$10*286.4/7.44</f>
        <v>-29627.346337760908</v>
      </c>
      <c r="S12" s="13">
        <f>-'incr.cement'!$F$10*286.4/7.44</f>
        <v>-29627.346337760908</v>
      </c>
      <c r="T12" s="13">
        <f>-'incr.cement'!$F$10*286.4/7.44</f>
        <v>-29627.346337760908</v>
      </c>
      <c r="U12" s="13">
        <f>-'incr.cement'!$F$10*286.4/7.44</f>
        <v>-29627.346337760908</v>
      </c>
      <c r="V12" s="13">
        <f>-'incr.cement'!$F$10*286.4/7.44</f>
        <v>-29627.346337760908</v>
      </c>
      <c r="W12" s="13">
        <f>-'incr.cement'!$F$10*286.4/7.44</f>
        <v>-29627.346337760908</v>
      </c>
      <c r="X12" s="13">
        <f>-'incr.cement'!$F$10*286.4/7.44</f>
        <v>-29627.346337760908</v>
      </c>
      <c r="Y12" s="13">
        <f>-'incr.cement'!$F$10*286.4/7.44</f>
        <v>-29627.346337760908</v>
      </c>
      <c r="Z12" s="13">
        <f>-'incr.cement'!$F$10*286.4/7.44</f>
        <v>-29627.346337760908</v>
      </c>
      <c r="AA12" s="13">
        <f>-'incr.cement'!$F$10*286.4/7.44</f>
        <v>-29627.346337760908</v>
      </c>
      <c r="AB12" s="13">
        <f>-'incr.cement'!$F$10*286.4/7.44</f>
        <v>-29627.346337760908</v>
      </c>
      <c r="AC12" s="13">
        <f>-'incr.cement'!$F$10*286.4/7.44</f>
        <v>-29627.346337760908</v>
      </c>
      <c r="AD12" s="13">
        <f>-'incr.cement'!$F$10*286.4/7.44</f>
        <v>-29627.346337760908</v>
      </c>
      <c r="AE12" s="13">
        <f>-'incr.cement'!$F$10*286.4/7.44</f>
        <v>-29627.346337760908</v>
      </c>
      <c r="AF12" s="13">
        <f>-'incr.cement'!$F$10*286.4/7.44</f>
        <v>-29627.346337760908</v>
      </c>
      <c r="AG12" s="13">
        <f>-'incr.cement'!$F$10*286.4/7.44</f>
        <v>-29627.346337760908</v>
      </c>
      <c r="AH12" s="13">
        <f>-'incr.cement'!$F$10*286.4/7.44</f>
        <v>-29627.346337760908</v>
      </c>
      <c r="AI12" s="13">
        <f>-'incr.cement'!$F$10*286.4/7.44</f>
        <v>-29627.346337760908</v>
      </c>
      <c r="AJ12" s="13">
        <f>-'incr.cement'!$F$10*286.4/7.44</f>
        <v>-29627.346337760908</v>
      </c>
      <c r="AK12" s="13">
        <f>-'incr.cement'!$F$10*286.4/7.44</f>
        <v>-29627.346337760908</v>
      </c>
      <c r="AL12" s="13">
        <f>-'incr.cement'!$F$10*286.4/7.44</f>
        <v>-29627.346337760908</v>
      </c>
      <c r="AM12" s="13">
        <f>-'incr.cement'!$F$10*286.4/7.44</f>
        <v>-29627.346337760908</v>
      </c>
      <c r="AN12" s="13">
        <f>-'incr.cement'!$F$10*286.4/7.44</f>
        <v>-29627.346337760908</v>
      </c>
      <c r="AO12" s="13">
        <f>-'incr.cement'!$F$10*286.4/7.44</f>
        <v>-29627.346337760908</v>
      </c>
      <c r="AP12" s="13">
        <f>-'incr.cement'!$F$10*286.4/7.44</f>
        <v>-29627.346337760908</v>
      </c>
      <c r="AQ12" s="58"/>
    </row>
    <row r="13" spans="2:43" ht="12.75">
      <c r="B13" s="18"/>
      <c r="C13" s="13" t="s">
        <v>20</v>
      </c>
      <c r="D13" s="13">
        <f>SUM(D7:D12)</f>
        <v>-3300</v>
      </c>
      <c r="E13" s="13">
        <f>SUM(E7:E12)</f>
        <v>-186700</v>
      </c>
      <c r="F13" s="13">
        <f>SUM(F7:F12)</f>
        <v>24248.53169335863</v>
      </c>
      <c r="G13" s="13">
        <f>SUM(G7:G12)</f>
        <v>24248.53169335863</v>
      </c>
      <c r="H13" s="13">
        <f aca="true" t="shared" si="2" ref="H13:U13">SUM(H7:H12)</f>
        <v>24248.53169335863</v>
      </c>
      <c r="I13" s="13">
        <f t="shared" si="2"/>
        <v>24248.53169335863</v>
      </c>
      <c r="J13" s="13">
        <f t="shared" si="2"/>
        <v>24248.53169335863</v>
      </c>
      <c r="K13" s="13">
        <f t="shared" si="2"/>
        <v>24248.53169335863</v>
      </c>
      <c r="L13" s="13">
        <f t="shared" si="2"/>
        <v>24248.53169335863</v>
      </c>
      <c r="M13" s="13">
        <f t="shared" si="2"/>
        <v>24248.53169335863</v>
      </c>
      <c r="N13" s="13">
        <f t="shared" si="2"/>
        <v>24248.53169335863</v>
      </c>
      <c r="O13" s="13">
        <f t="shared" si="2"/>
        <v>24248.53169335863</v>
      </c>
      <c r="P13" s="13">
        <f t="shared" si="2"/>
        <v>24248.53169335863</v>
      </c>
      <c r="Q13" s="13">
        <f t="shared" si="2"/>
        <v>24248.53169335863</v>
      </c>
      <c r="R13" s="13">
        <f t="shared" si="2"/>
        <v>24248.53169335863</v>
      </c>
      <c r="S13" s="13">
        <f t="shared" si="2"/>
        <v>24248.53169335863</v>
      </c>
      <c r="T13" s="13">
        <f t="shared" si="2"/>
        <v>24248.53169335863</v>
      </c>
      <c r="U13" s="13">
        <f t="shared" si="2"/>
        <v>24248.53169335863</v>
      </c>
      <c r="V13" s="13">
        <f aca="true" t="shared" si="3" ref="V13:AP13">SUM(V7:V12)</f>
        <v>24248.53169335863</v>
      </c>
      <c r="W13" s="13">
        <f t="shared" si="3"/>
        <v>24248.53169335863</v>
      </c>
      <c r="X13" s="13">
        <f t="shared" si="3"/>
        <v>24248.53169335863</v>
      </c>
      <c r="Y13" s="13">
        <f t="shared" si="3"/>
        <v>24248.53169335863</v>
      </c>
      <c r="Z13" s="13">
        <f t="shared" si="3"/>
        <v>24248.53169335863</v>
      </c>
      <c r="AA13" s="13">
        <f t="shared" si="3"/>
        <v>24248.53169335863</v>
      </c>
      <c r="AB13" s="13">
        <f t="shared" si="3"/>
        <v>24248.53169335863</v>
      </c>
      <c r="AC13" s="13">
        <f t="shared" si="3"/>
        <v>24248.53169335863</v>
      </c>
      <c r="AD13" s="13">
        <f t="shared" si="3"/>
        <v>24248.53169335863</v>
      </c>
      <c r="AE13" s="13">
        <f t="shared" si="3"/>
        <v>24248.53169335863</v>
      </c>
      <c r="AF13" s="13">
        <f t="shared" si="3"/>
        <v>24248.53169335863</v>
      </c>
      <c r="AG13" s="13">
        <f t="shared" si="3"/>
        <v>24248.53169335863</v>
      </c>
      <c r="AH13" s="13">
        <f t="shared" si="3"/>
        <v>24248.53169335863</v>
      </c>
      <c r="AI13" s="13">
        <f t="shared" si="3"/>
        <v>24248.53169335863</v>
      </c>
      <c r="AJ13" s="13">
        <f t="shared" si="3"/>
        <v>24248.53169335863</v>
      </c>
      <c r="AK13" s="13">
        <f t="shared" si="3"/>
        <v>24248.53169335863</v>
      </c>
      <c r="AL13" s="13">
        <f t="shared" si="3"/>
        <v>24248.53169335863</v>
      </c>
      <c r="AM13" s="13">
        <f t="shared" si="3"/>
        <v>24248.53169335863</v>
      </c>
      <c r="AN13" s="13">
        <f t="shared" si="3"/>
        <v>24248.53169335863</v>
      </c>
      <c r="AO13" s="13">
        <f t="shared" si="3"/>
        <v>24248.53169335863</v>
      </c>
      <c r="AP13" s="13">
        <f t="shared" si="3"/>
        <v>24248.53169335863</v>
      </c>
      <c r="AQ13" s="59"/>
    </row>
    <row r="14" spans="2:43" ht="12.75">
      <c r="B14" s="18"/>
      <c r="C14" s="13" t="s">
        <v>21</v>
      </c>
      <c r="D14" s="13">
        <f>D13*1/(1+0.15)^D$5</f>
        <v>-3300</v>
      </c>
      <c r="E14" s="13">
        <f aca="true" t="shared" si="4" ref="E14:AP14">E13*1/(1+0.15)^E$5</f>
        <v>-162347.82608695654</v>
      </c>
      <c r="F14" s="13">
        <f t="shared" si="4"/>
        <v>18335.37368117855</v>
      </c>
      <c r="G14" s="13">
        <f t="shared" si="4"/>
        <v>15943.803201024828</v>
      </c>
      <c r="H14" s="13">
        <f t="shared" si="4"/>
        <v>13864.176696543329</v>
      </c>
      <c r="I14" s="13">
        <f t="shared" si="4"/>
        <v>12055.805823081157</v>
      </c>
      <c r="J14" s="13">
        <f t="shared" si="4"/>
        <v>10483.30941137492</v>
      </c>
      <c r="K14" s="13">
        <f t="shared" si="4"/>
        <v>9115.92122728254</v>
      </c>
      <c r="L14" s="13">
        <f t="shared" si="4"/>
        <v>7926.888023723949</v>
      </c>
      <c r="M14" s="13">
        <f t="shared" si="4"/>
        <v>6892.946107586043</v>
      </c>
      <c r="N14" s="13">
        <f t="shared" si="4"/>
        <v>5993.8661805096035</v>
      </c>
      <c r="O14" s="13">
        <f t="shared" si="4"/>
        <v>5212.05754826922</v>
      </c>
      <c r="P14" s="13">
        <f t="shared" si="4"/>
        <v>4532.223955016714</v>
      </c>
      <c r="Q14" s="13">
        <f t="shared" si="4"/>
        <v>3941.064308710186</v>
      </c>
      <c r="R14" s="13">
        <f t="shared" si="4"/>
        <v>3427.0124423566836</v>
      </c>
      <c r="S14" s="13">
        <f t="shared" si="4"/>
        <v>2980.0108194405952</v>
      </c>
      <c r="T14" s="13">
        <f t="shared" si="4"/>
        <v>2591.3137560353007</v>
      </c>
      <c r="U14" s="13">
        <f t="shared" si="4"/>
        <v>2253.316309595914</v>
      </c>
      <c r="V14" s="13">
        <f t="shared" si="4"/>
        <v>1959.4054866051426</v>
      </c>
      <c r="W14" s="13">
        <f t="shared" si="4"/>
        <v>1703.8308579175155</v>
      </c>
      <c r="X14" s="13">
        <f t="shared" si="4"/>
        <v>1481.592050363057</v>
      </c>
      <c r="Y14" s="13">
        <f t="shared" si="4"/>
        <v>1288.3409133591801</v>
      </c>
      <c r="Z14" s="13">
        <f t="shared" si="4"/>
        <v>1120.296446399287</v>
      </c>
      <c r="AA14" s="13">
        <f t="shared" si="4"/>
        <v>974.1708229559019</v>
      </c>
      <c r="AB14" s="13">
        <f t="shared" si="4"/>
        <v>847.1050634399148</v>
      </c>
      <c r="AC14" s="13">
        <f t="shared" si="4"/>
        <v>736.6130986434043</v>
      </c>
      <c r="AD14" s="13">
        <f t="shared" si="4"/>
        <v>640.5331292551342</v>
      </c>
      <c r="AE14" s="13">
        <f t="shared" si="4"/>
        <v>556.9853297870733</v>
      </c>
      <c r="AF14" s="13">
        <f t="shared" si="4"/>
        <v>484.33506938006377</v>
      </c>
      <c r="AG14" s="13">
        <f t="shared" si="4"/>
        <v>421.1609298957076</v>
      </c>
      <c r="AH14" s="13">
        <f t="shared" si="4"/>
        <v>366.22689556148487</v>
      </c>
      <c r="AI14" s="13">
        <f t="shared" si="4"/>
        <v>276.92014787257847</v>
      </c>
      <c r="AJ14" s="13">
        <f t="shared" si="4"/>
        <v>240.80012858485088</v>
      </c>
      <c r="AK14" s="13">
        <f t="shared" si="4"/>
        <v>209.3914161607399</v>
      </c>
      <c r="AL14" s="13">
        <f t="shared" si="4"/>
        <v>182.07949231368693</v>
      </c>
      <c r="AM14" s="13">
        <f t="shared" si="4"/>
        <v>158.32999331624947</v>
      </c>
      <c r="AN14" s="13">
        <f t="shared" si="4"/>
        <v>137.67825505760825</v>
      </c>
      <c r="AO14" s="13">
        <f t="shared" si="4"/>
        <v>119.72022178922457</v>
      </c>
      <c r="AP14" s="13">
        <f t="shared" si="4"/>
        <v>119.72022178922457</v>
      </c>
      <c r="AQ14" s="12">
        <f>SUM(D14:AP14)</f>
        <v>-26073.500624779965</v>
      </c>
    </row>
    <row r="15" spans="2:43" ht="12.75">
      <c r="B15" s="18"/>
      <c r="C15" s="13" t="s">
        <v>22</v>
      </c>
      <c r="D15" s="13">
        <f>D14</f>
        <v>-3300</v>
      </c>
      <c r="E15" s="13">
        <f>E14+D15</f>
        <v>-165647.82608695654</v>
      </c>
      <c r="F15" s="13">
        <f aca="true" t="shared" si="5" ref="F15:U15">F14+E15</f>
        <v>-147312.452405778</v>
      </c>
      <c r="G15" s="13">
        <f t="shared" si="5"/>
        <v>-131368.64920475316</v>
      </c>
      <c r="H15" s="13">
        <f t="shared" si="5"/>
        <v>-117504.47250820983</v>
      </c>
      <c r="I15" s="13">
        <f t="shared" si="5"/>
        <v>-105448.66668512867</v>
      </c>
      <c r="J15" s="13">
        <f t="shared" si="5"/>
        <v>-94965.35727375375</v>
      </c>
      <c r="K15" s="13">
        <f t="shared" si="5"/>
        <v>-85849.43604647121</v>
      </c>
      <c r="L15" s="13">
        <f t="shared" si="5"/>
        <v>-77922.54802274726</v>
      </c>
      <c r="M15" s="13">
        <f t="shared" si="5"/>
        <v>-71029.60191516121</v>
      </c>
      <c r="N15" s="13">
        <f t="shared" si="5"/>
        <v>-65035.73573465161</v>
      </c>
      <c r="O15" s="13">
        <f t="shared" si="5"/>
        <v>-59823.678186382385</v>
      </c>
      <c r="P15" s="13">
        <f t="shared" si="5"/>
        <v>-55291.45423136567</v>
      </c>
      <c r="Q15" s="13">
        <f t="shared" si="5"/>
        <v>-51350.389922655486</v>
      </c>
      <c r="R15" s="13">
        <f t="shared" si="5"/>
        <v>-47923.377480298805</v>
      </c>
      <c r="S15" s="13">
        <f t="shared" si="5"/>
        <v>-44943.366660858206</v>
      </c>
      <c r="T15" s="13">
        <f t="shared" si="5"/>
        <v>-42352.05290482291</v>
      </c>
      <c r="U15" s="13">
        <f t="shared" si="5"/>
        <v>-40098.73659522699</v>
      </c>
      <c r="V15" s="13">
        <f aca="true" t="shared" si="6" ref="V15:AP15">V14+U15</f>
        <v>-38139.331108621845</v>
      </c>
      <c r="W15" s="13">
        <f t="shared" si="6"/>
        <v>-36435.50025070433</v>
      </c>
      <c r="X15" s="13">
        <f t="shared" si="6"/>
        <v>-34953.90820034128</v>
      </c>
      <c r="Y15" s="13">
        <f t="shared" si="6"/>
        <v>-33665.5672869821</v>
      </c>
      <c r="Z15" s="13">
        <f t="shared" si="6"/>
        <v>-32545.270840582813</v>
      </c>
      <c r="AA15" s="13">
        <f t="shared" si="6"/>
        <v>-31571.10001762691</v>
      </c>
      <c r="AB15" s="14">
        <f t="shared" si="6"/>
        <v>-30723.994954186997</v>
      </c>
      <c r="AC15" s="13">
        <f t="shared" si="6"/>
        <v>-29987.381855543594</v>
      </c>
      <c r="AD15" s="13">
        <f t="shared" si="6"/>
        <v>-29346.84872628846</v>
      </c>
      <c r="AE15" s="13">
        <f t="shared" si="6"/>
        <v>-28789.863396501387</v>
      </c>
      <c r="AF15" s="13">
        <f t="shared" si="6"/>
        <v>-28305.528327121323</v>
      </c>
      <c r="AG15" s="13">
        <f t="shared" si="6"/>
        <v>-27884.367397225615</v>
      </c>
      <c r="AH15" s="13">
        <f t="shared" si="6"/>
        <v>-27518.14050166413</v>
      </c>
      <c r="AI15" s="13">
        <f t="shared" si="6"/>
        <v>-27241.220353791552</v>
      </c>
      <c r="AJ15" s="13">
        <f t="shared" si="6"/>
        <v>-27000.4202252067</v>
      </c>
      <c r="AK15" s="13">
        <f t="shared" si="6"/>
        <v>-26791.02880904596</v>
      </c>
      <c r="AL15" s="13">
        <f t="shared" si="6"/>
        <v>-26608.949316732276</v>
      </c>
      <c r="AM15" s="13">
        <f t="shared" si="6"/>
        <v>-26450.619323416027</v>
      </c>
      <c r="AN15" s="13">
        <f t="shared" si="6"/>
        <v>-26312.941068358417</v>
      </c>
      <c r="AO15" s="13">
        <f t="shared" si="6"/>
        <v>-26193.22084656919</v>
      </c>
      <c r="AP15" s="13">
        <f t="shared" si="6"/>
        <v>-26073.500624779965</v>
      </c>
      <c r="AQ15" s="57"/>
    </row>
    <row r="16" spans="2:43" ht="12.75">
      <c r="B16" s="18"/>
      <c r="C16" s="12" t="s">
        <v>24</v>
      </c>
      <c r="D16" s="56">
        <f>IRR(D13:AP13,10%)</f>
        <v>0.12575511405170345</v>
      </c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59"/>
    </row>
    <row r="17" spans="2:4" s="17" customFormat="1" ht="12.75">
      <c r="B17" s="18"/>
      <c r="C17" s="16"/>
      <c r="D17" s="16"/>
    </row>
    <row r="18" spans="2:3" s="17" customFormat="1" ht="12.75">
      <c r="B18" s="19">
        <v>2</v>
      </c>
      <c r="C18" s="16" t="s">
        <v>28</v>
      </c>
    </row>
    <row r="19" spans="2:43" ht="12.75">
      <c r="B19" s="18"/>
      <c r="C19" s="13" t="s">
        <v>26</v>
      </c>
      <c r="D19" s="13"/>
      <c r="E19" s="13"/>
      <c r="F19" s="13"/>
      <c r="G19" s="13"/>
      <c r="H19" s="13">
        <f>215.375*20</f>
        <v>4307.5</v>
      </c>
      <c r="I19" s="13">
        <f>215.375*20</f>
        <v>4307.5</v>
      </c>
      <c r="J19" s="13">
        <f>215.375*20</f>
        <v>4307.5</v>
      </c>
      <c r="K19" s="13">
        <f>215.375*20</f>
        <v>4307.5</v>
      </c>
      <c r="L19" s="13">
        <f>215.375*20</f>
        <v>4307.5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57"/>
    </row>
    <row r="20" spans="2:45" ht="12.75">
      <c r="B20" s="18"/>
      <c r="C20" s="13" t="s">
        <v>25</v>
      </c>
      <c r="D20" s="13">
        <f aca="true" t="shared" si="7" ref="D20:AP20">D13+D19</f>
        <v>-3300</v>
      </c>
      <c r="E20" s="13">
        <f t="shared" si="7"/>
        <v>-186700</v>
      </c>
      <c r="F20" s="13">
        <f t="shared" si="7"/>
        <v>24248.53169335863</v>
      </c>
      <c r="G20" s="13">
        <f t="shared" si="7"/>
        <v>24248.53169335863</v>
      </c>
      <c r="H20" s="13">
        <f t="shared" si="7"/>
        <v>28556.03169335863</v>
      </c>
      <c r="I20" s="13">
        <f t="shared" si="7"/>
        <v>28556.03169335863</v>
      </c>
      <c r="J20" s="13">
        <f t="shared" si="7"/>
        <v>28556.03169335863</v>
      </c>
      <c r="K20" s="13">
        <f t="shared" si="7"/>
        <v>28556.03169335863</v>
      </c>
      <c r="L20" s="13">
        <f t="shared" si="7"/>
        <v>28556.03169335863</v>
      </c>
      <c r="M20" s="13">
        <f t="shared" si="7"/>
        <v>24248.53169335863</v>
      </c>
      <c r="N20" s="13">
        <f t="shared" si="7"/>
        <v>24248.53169335863</v>
      </c>
      <c r="O20" s="13">
        <f t="shared" si="7"/>
        <v>24248.53169335863</v>
      </c>
      <c r="P20" s="13">
        <f t="shared" si="7"/>
        <v>24248.53169335863</v>
      </c>
      <c r="Q20" s="13">
        <f t="shared" si="7"/>
        <v>24248.53169335863</v>
      </c>
      <c r="R20" s="13">
        <f t="shared" si="7"/>
        <v>24248.53169335863</v>
      </c>
      <c r="S20" s="13">
        <f t="shared" si="7"/>
        <v>24248.53169335863</v>
      </c>
      <c r="T20" s="13">
        <f t="shared" si="7"/>
        <v>24248.53169335863</v>
      </c>
      <c r="U20" s="13">
        <f t="shared" si="7"/>
        <v>24248.53169335863</v>
      </c>
      <c r="V20" s="13">
        <f t="shared" si="7"/>
        <v>24248.53169335863</v>
      </c>
      <c r="W20" s="13">
        <f t="shared" si="7"/>
        <v>24248.53169335863</v>
      </c>
      <c r="X20" s="13">
        <f t="shared" si="7"/>
        <v>24248.53169335863</v>
      </c>
      <c r="Y20" s="13">
        <f t="shared" si="7"/>
        <v>24248.53169335863</v>
      </c>
      <c r="Z20" s="13">
        <f t="shared" si="7"/>
        <v>24248.53169335863</v>
      </c>
      <c r="AA20" s="13">
        <f t="shared" si="7"/>
        <v>24248.53169335863</v>
      </c>
      <c r="AB20" s="13">
        <f t="shared" si="7"/>
        <v>24248.53169335863</v>
      </c>
      <c r="AC20" s="13">
        <f t="shared" si="7"/>
        <v>24248.53169335863</v>
      </c>
      <c r="AD20" s="13">
        <f t="shared" si="7"/>
        <v>24248.53169335863</v>
      </c>
      <c r="AE20" s="13">
        <f t="shared" si="7"/>
        <v>24248.53169335863</v>
      </c>
      <c r="AF20" s="13">
        <f t="shared" si="7"/>
        <v>24248.53169335863</v>
      </c>
      <c r="AG20" s="13">
        <f t="shared" si="7"/>
        <v>24248.53169335863</v>
      </c>
      <c r="AH20" s="13">
        <f t="shared" si="7"/>
        <v>24248.53169335863</v>
      </c>
      <c r="AI20" s="13">
        <f t="shared" si="7"/>
        <v>24248.53169335863</v>
      </c>
      <c r="AJ20" s="13">
        <f t="shared" si="7"/>
        <v>24248.53169335863</v>
      </c>
      <c r="AK20" s="13">
        <f t="shared" si="7"/>
        <v>24248.53169335863</v>
      </c>
      <c r="AL20" s="13">
        <f t="shared" si="7"/>
        <v>24248.53169335863</v>
      </c>
      <c r="AM20" s="13">
        <f t="shared" si="7"/>
        <v>24248.53169335863</v>
      </c>
      <c r="AN20" s="13">
        <f t="shared" si="7"/>
        <v>24248.53169335863</v>
      </c>
      <c r="AO20" s="13">
        <f t="shared" si="7"/>
        <v>24248.53169335863</v>
      </c>
      <c r="AP20" s="13">
        <f t="shared" si="7"/>
        <v>24248.53169335863</v>
      </c>
      <c r="AQ20" s="59"/>
      <c r="AS20" s="6">
        <f>AS19*1/(1+0.15)^AS$5</f>
        <v>0</v>
      </c>
    </row>
    <row r="21" spans="2:43" ht="12.75" hidden="1">
      <c r="B21" s="18"/>
      <c r="C21" s="13" t="s">
        <v>27</v>
      </c>
      <c r="D21" s="13">
        <f aca="true" t="shared" si="8" ref="D21:AP21">D13+D19</f>
        <v>-3300</v>
      </c>
      <c r="E21" s="13">
        <f t="shared" si="8"/>
        <v>-186700</v>
      </c>
      <c r="F21" s="13">
        <f t="shared" si="8"/>
        <v>24248.53169335863</v>
      </c>
      <c r="G21" s="13">
        <f t="shared" si="8"/>
        <v>24248.53169335863</v>
      </c>
      <c r="H21" s="13">
        <f t="shared" si="8"/>
        <v>28556.03169335863</v>
      </c>
      <c r="I21" s="13">
        <f t="shared" si="8"/>
        <v>28556.03169335863</v>
      </c>
      <c r="J21" s="13">
        <f t="shared" si="8"/>
        <v>28556.03169335863</v>
      </c>
      <c r="K21" s="13">
        <f t="shared" si="8"/>
        <v>28556.03169335863</v>
      </c>
      <c r="L21" s="13">
        <f t="shared" si="8"/>
        <v>28556.03169335863</v>
      </c>
      <c r="M21" s="13">
        <f t="shared" si="8"/>
        <v>24248.53169335863</v>
      </c>
      <c r="N21" s="13">
        <f t="shared" si="8"/>
        <v>24248.53169335863</v>
      </c>
      <c r="O21" s="13">
        <f t="shared" si="8"/>
        <v>24248.53169335863</v>
      </c>
      <c r="P21" s="13">
        <f t="shared" si="8"/>
        <v>24248.53169335863</v>
      </c>
      <c r="Q21" s="13">
        <f t="shared" si="8"/>
        <v>24248.53169335863</v>
      </c>
      <c r="R21" s="13">
        <f t="shared" si="8"/>
        <v>24248.53169335863</v>
      </c>
      <c r="S21" s="13">
        <f t="shared" si="8"/>
        <v>24248.53169335863</v>
      </c>
      <c r="T21" s="13">
        <f t="shared" si="8"/>
        <v>24248.53169335863</v>
      </c>
      <c r="U21" s="13">
        <f t="shared" si="8"/>
        <v>24248.53169335863</v>
      </c>
      <c r="V21" s="13">
        <f t="shared" si="8"/>
        <v>24248.53169335863</v>
      </c>
      <c r="W21" s="13">
        <f t="shared" si="8"/>
        <v>24248.53169335863</v>
      </c>
      <c r="X21" s="13">
        <f t="shared" si="8"/>
        <v>24248.53169335863</v>
      </c>
      <c r="Y21" s="13">
        <f t="shared" si="8"/>
        <v>24248.53169335863</v>
      </c>
      <c r="Z21" s="13">
        <f t="shared" si="8"/>
        <v>24248.53169335863</v>
      </c>
      <c r="AA21" s="13">
        <f t="shared" si="8"/>
        <v>24248.53169335863</v>
      </c>
      <c r="AB21" s="13">
        <f t="shared" si="8"/>
        <v>24248.53169335863</v>
      </c>
      <c r="AC21" s="13">
        <f t="shared" si="8"/>
        <v>24248.53169335863</v>
      </c>
      <c r="AD21" s="13">
        <f t="shared" si="8"/>
        <v>24248.53169335863</v>
      </c>
      <c r="AE21" s="13">
        <f t="shared" si="8"/>
        <v>24248.53169335863</v>
      </c>
      <c r="AF21" s="13">
        <f t="shared" si="8"/>
        <v>24248.53169335863</v>
      </c>
      <c r="AG21" s="13">
        <f t="shared" si="8"/>
        <v>24248.53169335863</v>
      </c>
      <c r="AH21" s="13">
        <f t="shared" si="8"/>
        <v>24248.53169335863</v>
      </c>
      <c r="AI21" s="13">
        <f t="shared" si="8"/>
        <v>24248.53169335863</v>
      </c>
      <c r="AJ21" s="13">
        <f t="shared" si="8"/>
        <v>24248.53169335863</v>
      </c>
      <c r="AK21" s="13">
        <f t="shared" si="8"/>
        <v>24248.53169335863</v>
      </c>
      <c r="AL21" s="13">
        <f t="shared" si="8"/>
        <v>24248.53169335863</v>
      </c>
      <c r="AM21" s="13">
        <f t="shared" si="8"/>
        <v>24248.53169335863</v>
      </c>
      <c r="AN21" s="13">
        <f t="shared" si="8"/>
        <v>24248.53169335863</v>
      </c>
      <c r="AO21" s="13">
        <f t="shared" si="8"/>
        <v>24248.53169335863</v>
      </c>
      <c r="AP21" s="13">
        <f t="shared" si="8"/>
        <v>24248.53169335863</v>
      </c>
      <c r="AQ21" s="12"/>
    </row>
    <row r="22" spans="2:43" ht="12.75">
      <c r="B22" s="18"/>
      <c r="C22" s="13" t="s">
        <v>21</v>
      </c>
      <c r="D22" s="13">
        <f>D21*1/(1+0.15)^D$5</f>
        <v>-3300</v>
      </c>
      <c r="E22" s="13">
        <f>E21*1/(1+0.15)^E$5</f>
        <v>-162347.82608695654</v>
      </c>
      <c r="F22" s="13">
        <f>F21*1/(1+0.15)^F$5</f>
        <v>18335.37368117855</v>
      </c>
      <c r="G22" s="13">
        <f>G21*1/(1+0.15)^G$5</f>
        <v>15943.803201024828</v>
      </c>
      <c r="H22" s="13">
        <f aca="true" t="shared" si="9" ref="H22:AP22">H21*1/(1+0.15)^H$5</f>
        <v>16327.003801935321</v>
      </c>
      <c r="I22" s="13">
        <f t="shared" si="9"/>
        <v>14197.39461037854</v>
      </c>
      <c r="J22" s="13">
        <f t="shared" si="9"/>
        <v>12345.560530763949</v>
      </c>
      <c r="K22" s="13">
        <f t="shared" si="9"/>
        <v>10735.270026751263</v>
      </c>
      <c r="L22" s="13">
        <f t="shared" si="9"/>
        <v>9335.017414566315</v>
      </c>
      <c r="M22" s="13">
        <f t="shared" si="9"/>
        <v>6892.946107586043</v>
      </c>
      <c r="N22" s="13">
        <f t="shared" si="9"/>
        <v>5993.8661805096035</v>
      </c>
      <c r="O22" s="13">
        <f t="shared" si="9"/>
        <v>5212.05754826922</v>
      </c>
      <c r="P22" s="13">
        <f t="shared" si="9"/>
        <v>4532.223955016714</v>
      </c>
      <c r="Q22" s="13">
        <f t="shared" si="9"/>
        <v>3941.064308710186</v>
      </c>
      <c r="R22" s="13">
        <f t="shared" si="9"/>
        <v>3427.0124423566836</v>
      </c>
      <c r="S22" s="13">
        <f t="shared" si="9"/>
        <v>2980.0108194405952</v>
      </c>
      <c r="T22" s="13">
        <f t="shared" si="9"/>
        <v>2591.3137560353007</v>
      </c>
      <c r="U22" s="13">
        <f t="shared" si="9"/>
        <v>2253.316309595914</v>
      </c>
      <c r="V22" s="13">
        <f t="shared" si="9"/>
        <v>1959.4054866051426</v>
      </c>
      <c r="W22" s="13">
        <f t="shared" si="9"/>
        <v>1703.8308579175155</v>
      </c>
      <c r="X22" s="13">
        <f t="shared" si="9"/>
        <v>1481.592050363057</v>
      </c>
      <c r="Y22" s="13">
        <f t="shared" si="9"/>
        <v>1288.3409133591801</v>
      </c>
      <c r="Z22" s="13">
        <f t="shared" si="9"/>
        <v>1120.296446399287</v>
      </c>
      <c r="AA22" s="13">
        <f t="shared" si="9"/>
        <v>974.1708229559019</v>
      </c>
      <c r="AB22" s="13">
        <f t="shared" si="9"/>
        <v>847.1050634399148</v>
      </c>
      <c r="AC22" s="13">
        <f t="shared" si="9"/>
        <v>736.6130986434043</v>
      </c>
      <c r="AD22" s="13">
        <f t="shared" si="9"/>
        <v>640.5331292551342</v>
      </c>
      <c r="AE22" s="13">
        <f t="shared" si="9"/>
        <v>556.9853297870733</v>
      </c>
      <c r="AF22" s="13">
        <f t="shared" si="9"/>
        <v>484.33506938006377</v>
      </c>
      <c r="AG22" s="13">
        <f t="shared" si="9"/>
        <v>421.1609298957076</v>
      </c>
      <c r="AH22" s="13">
        <f t="shared" si="9"/>
        <v>366.22689556148487</v>
      </c>
      <c r="AI22" s="13">
        <f t="shared" si="9"/>
        <v>276.92014787257847</v>
      </c>
      <c r="AJ22" s="13">
        <f t="shared" si="9"/>
        <v>240.80012858485088</v>
      </c>
      <c r="AK22" s="13">
        <f t="shared" si="9"/>
        <v>209.3914161607399</v>
      </c>
      <c r="AL22" s="13">
        <f t="shared" si="9"/>
        <v>182.07949231368693</v>
      </c>
      <c r="AM22" s="13">
        <f t="shared" si="9"/>
        <v>158.32999331624947</v>
      </c>
      <c r="AN22" s="13">
        <f t="shared" si="9"/>
        <v>137.67825505760825</v>
      </c>
      <c r="AO22" s="13">
        <f t="shared" si="9"/>
        <v>119.72022178922457</v>
      </c>
      <c r="AP22" s="13">
        <f t="shared" si="9"/>
        <v>119.72022178922457</v>
      </c>
      <c r="AQ22" s="12">
        <f>SUM(D22:AP22)</f>
        <v>-16579.355422390483</v>
      </c>
    </row>
    <row r="23" spans="2:43" ht="12.75">
      <c r="B23" s="18"/>
      <c r="C23" s="13" t="s">
        <v>22</v>
      </c>
      <c r="D23" s="13">
        <f>D22</f>
        <v>-3300</v>
      </c>
      <c r="E23" s="13">
        <f aca="true" t="shared" si="10" ref="E23:AP23">E22+D23</f>
        <v>-165647.82608695654</v>
      </c>
      <c r="F23" s="13">
        <f t="shared" si="10"/>
        <v>-147312.452405778</v>
      </c>
      <c r="G23" s="13">
        <f t="shared" si="10"/>
        <v>-131368.64920475316</v>
      </c>
      <c r="H23" s="13">
        <f t="shared" si="10"/>
        <v>-115041.64540281784</v>
      </c>
      <c r="I23" s="13">
        <f t="shared" si="10"/>
        <v>-100844.2507924393</v>
      </c>
      <c r="J23" s="13">
        <f t="shared" si="10"/>
        <v>-88498.69026167535</v>
      </c>
      <c r="K23" s="13">
        <f t="shared" si="10"/>
        <v>-77763.4202349241</v>
      </c>
      <c r="L23" s="13">
        <f t="shared" si="10"/>
        <v>-68428.40282035778</v>
      </c>
      <c r="M23" s="13">
        <f t="shared" si="10"/>
        <v>-61535.45671277173</v>
      </c>
      <c r="N23" s="13">
        <f t="shared" si="10"/>
        <v>-55541.590532262126</v>
      </c>
      <c r="O23" s="13">
        <f t="shared" si="10"/>
        <v>-50329.5329839929</v>
      </c>
      <c r="P23" s="13">
        <f t="shared" si="10"/>
        <v>-45797.30902897619</v>
      </c>
      <c r="Q23" s="13">
        <f t="shared" si="10"/>
        <v>-41856.244720266004</v>
      </c>
      <c r="R23" s="13">
        <f t="shared" si="10"/>
        <v>-38429.23227790932</v>
      </c>
      <c r="S23" s="13">
        <f t="shared" si="10"/>
        <v>-35449.221458468724</v>
      </c>
      <c r="T23" s="13">
        <f t="shared" si="10"/>
        <v>-32857.907702433426</v>
      </c>
      <c r="U23" s="13">
        <f t="shared" si="10"/>
        <v>-30604.591392837512</v>
      </c>
      <c r="V23" s="13">
        <f t="shared" si="10"/>
        <v>-28645.18590623237</v>
      </c>
      <c r="W23" s="13">
        <f t="shared" si="10"/>
        <v>-26941.355048314857</v>
      </c>
      <c r="X23" s="13">
        <f t="shared" si="10"/>
        <v>-25459.7629979518</v>
      </c>
      <c r="Y23" s="13">
        <f t="shared" si="10"/>
        <v>-24171.422084592617</v>
      </c>
      <c r="Z23" s="13">
        <f t="shared" si="10"/>
        <v>-23051.12563819333</v>
      </c>
      <c r="AA23" s="13">
        <f t="shared" si="10"/>
        <v>-22076.95481523743</v>
      </c>
      <c r="AB23" s="13">
        <f t="shared" si="10"/>
        <v>-21229.849751797516</v>
      </c>
      <c r="AC23" s="13">
        <f t="shared" si="10"/>
        <v>-20493.236653154112</v>
      </c>
      <c r="AD23" s="13">
        <f t="shared" si="10"/>
        <v>-19852.703523898977</v>
      </c>
      <c r="AE23" s="13">
        <f t="shared" si="10"/>
        <v>-19295.718194111905</v>
      </c>
      <c r="AF23" s="13">
        <f t="shared" si="10"/>
        <v>-18811.38312473184</v>
      </c>
      <c r="AG23" s="13">
        <f t="shared" si="10"/>
        <v>-18390.222194836133</v>
      </c>
      <c r="AH23" s="13">
        <f t="shared" si="10"/>
        <v>-18023.995299274648</v>
      </c>
      <c r="AI23" s="13">
        <f t="shared" si="10"/>
        <v>-17747.07515140207</v>
      </c>
      <c r="AJ23" s="13">
        <f t="shared" si="10"/>
        <v>-17506.27502281722</v>
      </c>
      <c r="AK23" s="13">
        <f t="shared" si="10"/>
        <v>-17296.88360665648</v>
      </c>
      <c r="AL23" s="13">
        <f t="shared" si="10"/>
        <v>-17114.804114342794</v>
      </c>
      <c r="AM23" s="13">
        <f t="shared" si="10"/>
        <v>-16956.474121026546</v>
      </c>
      <c r="AN23" s="13">
        <f t="shared" si="10"/>
        <v>-16818.795865968936</v>
      </c>
      <c r="AO23" s="13">
        <f t="shared" si="10"/>
        <v>-16699.07564417971</v>
      </c>
      <c r="AP23" s="13">
        <f t="shared" si="10"/>
        <v>-16579.355422390483</v>
      </c>
      <c r="AQ23" s="57"/>
    </row>
    <row r="24" spans="2:43" ht="12.75">
      <c r="B24" s="18"/>
      <c r="C24" s="12" t="s">
        <v>24</v>
      </c>
      <c r="D24" s="56">
        <f>IRR(D21:AP21,10%)</f>
        <v>0.13434497597693157</v>
      </c>
      <c r="E24" s="60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59"/>
    </row>
    <row r="26" spans="2:3" ht="12.75">
      <c r="B26" s="52">
        <v>3</v>
      </c>
      <c r="C26" s="8" t="s">
        <v>66</v>
      </c>
    </row>
    <row r="27" spans="3:43" ht="12.75">
      <c r="C27" s="13" t="s">
        <v>2</v>
      </c>
      <c r="D27" s="13">
        <v>-3300</v>
      </c>
      <c r="E27" s="13">
        <v>-186700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57"/>
    </row>
    <row r="28" spans="3:43" ht="12.75">
      <c r="C28" s="13" t="s">
        <v>39</v>
      </c>
      <c r="D28" s="13"/>
      <c r="E28" s="13"/>
      <c r="F28" s="13">
        <f>0.027*88*'incr.cement'!$F$6*1.1</f>
        <v>5643.900084705883</v>
      </c>
      <c r="G28" s="13">
        <f>0.027*88*'incr.cement'!$F$6*1.1</f>
        <v>5643.900084705883</v>
      </c>
      <c r="H28" s="13">
        <f>0.027*88*'incr.cement'!$F$6*1.1</f>
        <v>5643.900084705883</v>
      </c>
      <c r="I28" s="13">
        <f>0.027*88*'incr.cement'!$F$6*1.1</f>
        <v>5643.900084705883</v>
      </c>
      <c r="J28" s="13">
        <f>0.027*88*'incr.cement'!$F$6*1.1</f>
        <v>5643.900084705883</v>
      </c>
      <c r="K28" s="13">
        <f>0.027*88*'incr.cement'!$F$6*1.1</f>
        <v>5643.900084705883</v>
      </c>
      <c r="L28" s="13">
        <f>0.027*88*'incr.cement'!$F$6*1.1</f>
        <v>5643.900084705883</v>
      </c>
      <c r="M28" s="13">
        <f>0.027*88*'incr.cement'!$F$6*1.1</f>
        <v>5643.900084705883</v>
      </c>
      <c r="N28" s="13">
        <f>0.027*88*'incr.cement'!$F$6*1.1</f>
        <v>5643.900084705883</v>
      </c>
      <c r="O28" s="13">
        <f>0.027*88*'incr.cement'!$F$6*1.1</f>
        <v>5643.900084705883</v>
      </c>
      <c r="P28" s="13">
        <f>0.027*88*'incr.cement'!$F$6*1.1</f>
        <v>5643.900084705883</v>
      </c>
      <c r="Q28" s="13">
        <f>0.027*88*'incr.cement'!$F$6*1.1</f>
        <v>5643.900084705883</v>
      </c>
      <c r="R28" s="13">
        <f>0.027*88*'incr.cement'!$F$6*1.1</f>
        <v>5643.900084705883</v>
      </c>
      <c r="S28" s="13">
        <f>0.027*88*'incr.cement'!$F$6*1.1</f>
        <v>5643.900084705883</v>
      </c>
      <c r="T28" s="13">
        <f>0.027*88*'incr.cement'!$F$6*1.1</f>
        <v>5643.900084705883</v>
      </c>
      <c r="U28" s="13">
        <f>0.027*88*'incr.cement'!$F$6*1.1</f>
        <v>5643.900084705883</v>
      </c>
      <c r="V28" s="13">
        <f>0.027*88*'incr.cement'!$F$6*1.1</f>
        <v>5643.900084705883</v>
      </c>
      <c r="W28" s="13">
        <f>0.027*88*'incr.cement'!$F$6*1.1</f>
        <v>5643.900084705883</v>
      </c>
      <c r="X28" s="13">
        <f>0.027*88*'incr.cement'!$F$6*1.1</f>
        <v>5643.900084705883</v>
      </c>
      <c r="Y28" s="13">
        <f>0.027*88*'incr.cement'!$F$6*1.1</f>
        <v>5643.900084705883</v>
      </c>
      <c r="Z28" s="13">
        <f>0.027*88*'incr.cement'!$F$6*1.1</f>
        <v>5643.900084705883</v>
      </c>
      <c r="AA28" s="13">
        <f>0.027*88*'incr.cement'!$F$6*1.1</f>
        <v>5643.900084705883</v>
      </c>
      <c r="AB28" s="13">
        <f>0.027*88*'incr.cement'!$F$6*1.1</f>
        <v>5643.900084705883</v>
      </c>
      <c r="AC28" s="13">
        <f>0.027*88*'incr.cement'!$F$6*1.1</f>
        <v>5643.900084705883</v>
      </c>
      <c r="AD28" s="13">
        <f>0.027*88*'incr.cement'!$F$6*1.1</f>
        <v>5643.900084705883</v>
      </c>
      <c r="AE28" s="13">
        <f>0.027*88*'incr.cement'!$F$6*1.1</f>
        <v>5643.900084705883</v>
      </c>
      <c r="AF28" s="13">
        <f>0.027*88*'incr.cement'!$F$6*1.1</f>
        <v>5643.900084705883</v>
      </c>
      <c r="AG28" s="13">
        <f>0.027*88*'incr.cement'!$F$6*1.1</f>
        <v>5643.900084705883</v>
      </c>
      <c r="AH28" s="13">
        <f>0.027*88*'incr.cement'!$F$6*1.1</f>
        <v>5643.900084705883</v>
      </c>
      <c r="AI28" s="13">
        <f>0.027*88*'incr.cement'!$F$6*1.1</f>
        <v>5643.900084705883</v>
      </c>
      <c r="AJ28" s="13">
        <f>0.027*88*'incr.cement'!$F$6*1.1</f>
        <v>5643.900084705883</v>
      </c>
      <c r="AK28" s="13">
        <f>0.027*88*'incr.cement'!$F$6*1.1</f>
        <v>5643.900084705883</v>
      </c>
      <c r="AL28" s="13">
        <f>0.027*88*'incr.cement'!$F$6*1.1</f>
        <v>5643.900084705883</v>
      </c>
      <c r="AM28" s="13">
        <f>0.027*88*'incr.cement'!$F$6*1.1</f>
        <v>5643.900084705883</v>
      </c>
      <c r="AN28" s="13">
        <f>0.027*88*'incr.cement'!$F$6*1.1</f>
        <v>5643.900084705883</v>
      </c>
      <c r="AO28" s="13">
        <f>0.027*88*'incr.cement'!$F$6*1.1</f>
        <v>5643.900084705883</v>
      </c>
      <c r="AP28" s="13">
        <f>0.027*88*'incr.cement'!$F$6*1.1</f>
        <v>5643.900084705883</v>
      </c>
      <c r="AQ28" s="58"/>
    </row>
    <row r="29" spans="3:43" ht="12.75">
      <c r="C29" s="13" t="s">
        <v>40</v>
      </c>
      <c r="D29" s="13"/>
      <c r="E29" s="13"/>
      <c r="F29" s="13">
        <f>2.591*350/7.44*12</f>
        <v>1462.6612903225807</v>
      </c>
      <c r="G29" s="13">
        <f>2.591*350/7.44*12</f>
        <v>1462.6612903225807</v>
      </c>
      <c r="H29" s="13">
        <f aca="true" t="shared" si="11" ref="H29:AP29">2.591*350/7.44*12</f>
        <v>1462.6612903225807</v>
      </c>
      <c r="I29" s="13">
        <f t="shared" si="11"/>
        <v>1462.6612903225807</v>
      </c>
      <c r="J29" s="13">
        <f t="shared" si="11"/>
        <v>1462.6612903225807</v>
      </c>
      <c r="K29" s="13">
        <f t="shared" si="11"/>
        <v>1462.6612903225807</v>
      </c>
      <c r="L29" s="13">
        <f t="shared" si="11"/>
        <v>1462.6612903225807</v>
      </c>
      <c r="M29" s="13">
        <f t="shared" si="11"/>
        <v>1462.6612903225807</v>
      </c>
      <c r="N29" s="13">
        <f t="shared" si="11"/>
        <v>1462.6612903225807</v>
      </c>
      <c r="O29" s="13">
        <f t="shared" si="11"/>
        <v>1462.6612903225807</v>
      </c>
      <c r="P29" s="13">
        <f t="shared" si="11"/>
        <v>1462.6612903225807</v>
      </c>
      <c r="Q29" s="13">
        <f t="shared" si="11"/>
        <v>1462.6612903225807</v>
      </c>
      <c r="R29" s="13">
        <f t="shared" si="11"/>
        <v>1462.6612903225807</v>
      </c>
      <c r="S29" s="13">
        <f t="shared" si="11"/>
        <v>1462.6612903225807</v>
      </c>
      <c r="T29" s="13">
        <f t="shared" si="11"/>
        <v>1462.6612903225807</v>
      </c>
      <c r="U29" s="13">
        <f t="shared" si="11"/>
        <v>1462.6612903225807</v>
      </c>
      <c r="V29" s="13">
        <f t="shared" si="11"/>
        <v>1462.6612903225807</v>
      </c>
      <c r="W29" s="13">
        <f t="shared" si="11"/>
        <v>1462.6612903225807</v>
      </c>
      <c r="X29" s="13">
        <f t="shared" si="11"/>
        <v>1462.6612903225807</v>
      </c>
      <c r="Y29" s="13">
        <f t="shared" si="11"/>
        <v>1462.6612903225807</v>
      </c>
      <c r="Z29" s="13">
        <f t="shared" si="11"/>
        <v>1462.6612903225807</v>
      </c>
      <c r="AA29" s="13">
        <f t="shared" si="11"/>
        <v>1462.6612903225807</v>
      </c>
      <c r="AB29" s="13">
        <f t="shared" si="11"/>
        <v>1462.6612903225807</v>
      </c>
      <c r="AC29" s="13">
        <f t="shared" si="11"/>
        <v>1462.6612903225807</v>
      </c>
      <c r="AD29" s="13">
        <f t="shared" si="11"/>
        <v>1462.6612903225807</v>
      </c>
      <c r="AE29" s="13">
        <f t="shared" si="11"/>
        <v>1462.6612903225807</v>
      </c>
      <c r="AF29" s="13">
        <f t="shared" si="11"/>
        <v>1462.6612903225807</v>
      </c>
      <c r="AG29" s="13">
        <f t="shared" si="11"/>
        <v>1462.6612903225807</v>
      </c>
      <c r="AH29" s="13">
        <f t="shared" si="11"/>
        <v>1462.6612903225807</v>
      </c>
      <c r="AI29" s="13">
        <f t="shared" si="11"/>
        <v>1462.6612903225807</v>
      </c>
      <c r="AJ29" s="13">
        <f t="shared" si="11"/>
        <v>1462.6612903225807</v>
      </c>
      <c r="AK29" s="13">
        <f t="shared" si="11"/>
        <v>1462.6612903225807</v>
      </c>
      <c r="AL29" s="13">
        <f t="shared" si="11"/>
        <v>1462.6612903225807</v>
      </c>
      <c r="AM29" s="13">
        <f t="shared" si="11"/>
        <v>1462.6612903225807</v>
      </c>
      <c r="AN29" s="13">
        <f t="shared" si="11"/>
        <v>1462.6612903225807</v>
      </c>
      <c r="AO29" s="13">
        <f t="shared" si="11"/>
        <v>1462.6612903225807</v>
      </c>
      <c r="AP29" s="13">
        <f t="shared" si="11"/>
        <v>1462.6612903225807</v>
      </c>
      <c r="AQ29" s="58"/>
    </row>
    <row r="30" spans="3:43" ht="12.75">
      <c r="C30" s="13" t="s">
        <v>49</v>
      </c>
      <c r="D30" s="13"/>
      <c r="E30" s="13"/>
      <c r="F30" s="13">
        <v>2800</v>
      </c>
      <c r="G30" s="13">
        <v>2800</v>
      </c>
      <c r="H30" s="13">
        <v>2800</v>
      </c>
      <c r="I30" s="13">
        <v>2800</v>
      </c>
      <c r="J30" s="13">
        <v>2800</v>
      </c>
      <c r="K30" s="13">
        <v>2800</v>
      </c>
      <c r="L30" s="13">
        <v>2800</v>
      </c>
      <c r="M30" s="13">
        <v>2800</v>
      </c>
      <c r="N30" s="13">
        <v>2800</v>
      </c>
      <c r="O30" s="13">
        <v>2800</v>
      </c>
      <c r="P30" s="13">
        <v>2800</v>
      </c>
      <c r="Q30" s="13">
        <v>2800</v>
      </c>
      <c r="R30" s="13">
        <v>2800</v>
      </c>
      <c r="S30" s="13">
        <v>2800</v>
      </c>
      <c r="T30" s="13">
        <v>2800</v>
      </c>
      <c r="U30" s="13">
        <v>2800</v>
      </c>
      <c r="V30" s="13">
        <v>2800</v>
      </c>
      <c r="W30" s="13">
        <v>2800</v>
      </c>
      <c r="X30" s="13">
        <v>2800</v>
      </c>
      <c r="Y30" s="13">
        <v>2800</v>
      </c>
      <c r="Z30" s="13">
        <v>2800</v>
      </c>
      <c r="AA30" s="13">
        <v>2800</v>
      </c>
      <c r="AB30" s="13">
        <v>2800</v>
      </c>
      <c r="AC30" s="13">
        <v>2800</v>
      </c>
      <c r="AD30" s="13">
        <v>2800</v>
      </c>
      <c r="AE30" s="13">
        <v>2800</v>
      </c>
      <c r="AF30" s="13">
        <v>2800</v>
      </c>
      <c r="AG30" s="13">
        <v>2800</v>
      </c>
      <c r="AH30" s="13">
        <v>2800</v>
      </c>
      <c r="AI30" s="13">
        <v>2800</v>
      </c>
      <c r="AJ30" s="13">
        <v>2800</v>
      </c>
      <c r="AK30" s="13">
        <v>2800</v>
      </c>
      <c r="AL30" s="13">
        <v>2800</v>
      </c>
      <c r="AM30" s="13">
        <v>2800</v>
      </c>
      <c r="AN30" s="13">
        <v>2800</v>
      </c>
      <c r="AO30" s="13">
        <v>2800</v>
      </c>
      <c r="AP30" s="13">
        <v>2800</v>
      </c>
      <c r="AQ30" s="58"/>
    </row>
    <row r="31" spans="3:43" ht="12.75">
      <c r="C31" s="13" t="s">
        <v>50</v>
      </c>
      <c r="D31" s="13"/>
      <c r="E31" s="13"/>
      <c r="F31" s="13">
        <f>'incr.cement'!$F$10*430/7.44</f>
        <v>44482.398481973425</v>
      </c>
      <c r="G31" s="13">
        <f>'incr.cement'!$F$10*430/7.44</f>
        <v>44482.398481973425</v>
      </c>
      <c r="H31" s="13">
        <f>'incr.cement'!$F$10*430/7.44</f>
        <v>44482.398481973425</v>
      </c>
      <c r="I31" s="13">
        <f>'incr.cement'!$F$10*430/7.44</f>
        <v>44482.398481973425</v>
      </c>
      <c r="J31" s="13">
        <f>'incr.cement'!$F$10*430/7.44</f>
        <v>44482.398481973425</v>
      </c>
      <c r="K31" s="13">
        <f>'incr.cement'!$F$10*430/7.44</f>
        <v>44482.398481973425</v>
      </c>
      <c r="L31" s="13">
        <f>'incr.cement'!$F$10*430/7.44</f>
        <v>44482.398481973425</v>
      </c>
      <c r="M31" s="13">
        <f>'incr.cement'!$F$10*430/7.44</f>
        <v>44482.398481973425</v>
      </c>
      <c r="N31" s="13">
        <f>'incr.cement'!$F$10*430/7.44</f>
        <v>44482.398481973425</v>
      </c>
      <c r="O31" s="13">
        <f>'incr.cement'!$F$10*430/7.44</f>
        <v>44482.398481973425</v>
      </c>
      <c r="P31" s="13">
        <f>'incr.cement'!$F$10*430/7.44</f>
        <v>44482.398481973425</v>
      </c>
      <c r="Q31" s="13">
        <f>'incr.cement'!$F$10*430/7.44</f>
        <v>44482.398481973425</v>
      </c>
      <c r="R31" s="13">
        <f>'incr.cement'!$F$10*430/7.44</f>
        <v>44482.398481973425</v>
      </c>
      <c r="S31" s="13">
        <f>'incr.cement'!$F$10*430/7.44</f>
        <v>44482.398481973425</v>
      </c>
      <c r="T31" s="13">
        <f>'incr.cement'!$F$10*430/7.44</f>
        <v>44482.398481973425</v>
      </c>
      <c r="U31" s="13">
        <f>'incr.cement'!$F$10*430/7.44</f>
        <v>44482.398481973425</v>
      </c>
      <c r="V31" s="13">
        <f>'incr.cement'!$F$10*430/7.44</f>
        <v>44482.398481973425</v>
      </c>
      <c r="W31" s="13">
        <f>'incr.cement'!$F$10*430/7.44</f>
        <v>44482.398481973425</v>
      </c>
      <c r="X31" s="13">
        <f>'incr.cement'!$F$10*430/7.44</f>
        <v>44482.398481973425</v>
      </c>
      <c r="Y31" s="13">
        <f>'incr.cement'!$F$10*430/7.44</f>
        <v>44482.398481973425</v>
      </c>
      <c r="Z31" s="13">
        <f>'incr.cement'!$F$10*430/7.44</f>
        <v>44482.398481973425</v>
      </c>
      <c r="AA31" s="13">
        <f>'incr.cement'!$F$10*430/7.44</f>
        <v>44482.398481973425</v>
      </c>
      <c r="AB31" s="13">
        <f>'incr.cement'!$F$10*430/7.44</f>
        <v>44482.398481973425</v>
      </c>
      <c r="AC31" s="13">
        <f>'incr.cement'!$F$10*430/7.44</f>
        <v>44482.398481973425</v>
      </c>
      <c r="AD31" s="13">
        <f>'incr.cement'!$F$10*430/7.44</f>
        <v>44482.398481973425</v>
      </c>
      <c r="AE31" s="13">
        <f>'incr.cement'!$F$10*430/7.44</f>
        <v>44482.398481973425</v>
      </c>
      <c r="AF31" s="13">
        <f>'incr.cement'!$F$10*430/7.44</f>
        <v>44482.398481973425</v>
      </c>
      <c r="AG31" s="13">
        <f>'incr.cement'!$F$10*430/7.44</f>
        <v>44482.398481973425</v>
      </c>
      <c r="AH31" s="13">
        <f>'incr.cement'!$F$10*430/7.44</f>
        <v>44482.398481973425</v>
      </c>
      <c r="AI31" s="13">
        <f>'incr.cement'!$F$10*430/7.44</f>
        <v>44482.398481973425</v>
      </c>
      <c r="AJ31" s="13">
        <f>'incr.cement'!$F$10*430/7.44</f>
        <v>44482.398481973425</v>
      </c>
      <c r="AK31" s="13">
        <f>'incr.cement'!$F$10*430/7.44</f>
        <v>44482.398481973425</v>
      </c>
      <c r="AL31" s="13">
        <f>'incr.cement'!$F$10*430/7.44</f>
        <v>44482.398481973425</v>
      </c>
      <c r="AM31" s="13">
        <f>'incr.cement'!$F$10*430/7.44</f>
        <v>44482.398481973425</v>
      </c>
      <c r="AN31" s="13">
        <f>'incr.cement'!$F$10*430/7.44</f>
        <v>44482.398481973425</v>
      </c>
      <c r="AO31" s="13">
        <f>'incr.cement'!$F$10*430/7.44</f>
        <v>44482.398481973425</v>
      </c>
      <c r="AP31" s="13">
        <f>'incr.cement'!$F$10*430/7.44</f>
        <v>44482.398481973425</v>
      </c>
      <c r="AQ31" s="58"/>
    </row>
    <row r="32" spans="3:43" ht="12.75">
      <c r="C32" s="13" t="s">
        <v>51</v>
      </c>
      <c r="D32" s="13"/>
      <c r="E32" s="13"/>
      <c r="F32" s="13">
        <f>-'incr.cement'!$F$10*286.4/7.44</f>
        <v>-29627.346337760908</v>
      </c>
      <c r="G32" s="13">
        <f>-'incr.cement'!$F$10*286.4/7.44</f>
        <v>-29627.346337760908</v>
      </c>
      <c r="H32" s="13">
        <f>-'incr.cement'!$F$10*286.4/7.44</f>
        <v>-29627.346337760908</v>
      </c>
      <c r="I32" s="13">
        <f>-'incr.cement'!$F$10*286.4/7.44</f>
        <v>-29627.346337760908</v>
      </c>
      <c r="J32" s="13">
        <f>-'incr.cement'!$F$10*286.4/7.44</f>
        <v>-29627.346337760908</v>
      </c>
      <c r="K32" s="13">
        <f>-'incr.cement'!$F$10*286.4/7.44</f>
        <v>-29627.346337760908</v>
      </c>
      <c r="L32" s="13">
        <f>-'incr.cement'!$F$10*286.4/7.44</f>
        <v>-29627.346337760908</v>
      </c>
      <c r="M32" s="13">
        <f>-'incr.cement'!$F$10*286.4/7.44</f>
        <v>-29627.346337760908</v>
      </c>
      <c r="N32" s="13">
        <f>-'incr.cement'!$F$10*286.4/7.44</f>
        <v>-29627.346337760908</v>
      </c>
      <c r="O32" s="13">
        <f>-'incr.cement'!$F$10*286.4/7.44</f>
        <v>-29627.346337760908</v>
      </c>
      <c r="P32" s="13">
        <f>-'incr.cement'!$F$10*286.4/7.44</f>
        <v>-29627.346337760908</v>
      </c>
      <c r="Q32" s="13">
        <f>-'incr.cement'!$F$10*286.4/7.44</f>
        <v>-29627.346337760908</v>
      </c>
      <c r="R32" s="13">
        <f>-'incr.cement'!$F$10*286.4/7.44</f>
        <v>-29627.346337760908</v>
      </c>
      <c r="S32" s="13">
        <f>-'incr.cement'!$F$10*286.4/7.44</f>
        <v>-29627.346337760908</v>
      </c>
      <c r="T32" s="13">
        <f>-'incr.cement'!$F$10*286.4/7.44</f>
        <v>-29627.346337760908</v>
      </c>
      <c r="U32" s="13">
        <f>-'incr.cement'!$F$10*286.4/7.44</f>
        <v>-29627.346337760908</v>
      </c>
      <c r="V32" s="13">
        <f>-'incr.cement'!$F$10*286.4/7.44</f>
        <v>-29627.346337760908</v>
      </c>
      <c r="W32" s="13">
        <f>-'incr.cement'!$F$10*286.4/7.44</f>
        <v>-29627.346337760908</v>
      </c>
      <c r="X32" s="13">
        <f>-'incr.cement'!$F$10*286.4/7.44</f>
        <v>-29627.346337760908</v>
      </c>
      <c r="Y32" s="13">
        <f>-'incr.cement'!$F$10*286.4/7.44</f>
        <v>-29627.346337760908</v>
      </c>
      <c r="Z32" s="13">
        <f>-'incr.cement'!$F$10*286.4/7.44</f>
        <v>-29627.346337760908</v>
      </c>
      <c r="AA32" s="13">
        <f>-'incr.cement'!$F$10*286.4/7.44</f>
        <v>-29627.346337760908</v>
      </c>
      <c r="AB32" s="13">
        <f>-'incr.cement'!$F$10*286.4/7.44</f>
        <v>-29627.346337760908</v>
      </c>
      <c r="AC32" s="13">
        <f>-'incr.cement'!$F$10*286.4/7.44</f>
        <v>-29627.346337760908</v>
      </c>
      <c r="AD32" s="13">
        <f>-'incr.cement'!$F$10*286.4/7.44</f>
        <v>-29627.346337760908</v>
      </c>
      <c r="AE32" s="13">
        <f>-'incr.cement'!$F$10*286.4/7.44</f>
        <v>-29627.346337760908</v>
      </c>
      <c r="AF32" s="13">
        <f>-'incr.cement'!$F$10*286.4/7.44</f>
        <v>-29627.346337760908</v>
      </c>
      <c r="AG32" s="13">
        <f>-'incr.cement'!$F$10*286.4/7.44</f>
        <v>-29627.346337760908</v>
      </c>
      <c r="AH32" s="13">
        <f>-'incr.cement'!$F$10*286.4/7.44</f>
        <v>-29627.346337760908</v>
      </c>
      <c r="AI32" s="13">
        <f>-'incr.cement'!$F$10*286.4/7.44</f>
        <v>-29627.346337760908</v>
      </c>
      <c r="AJ32" s="13">
        <f>-'incr.cement'!$F$10*286.4/7.44</f>
        <v>-29627.346337760908</v>
      </c>
      <c r="AK32" s="13">
        <f>-'incr.cement'!$F$10*286.4/7.44</f>
        <v>-29627.346337760908</v>
      </c>
      <c r="AL32" s="13">
        <f>-'incr.cement'!$F$10*286.4/7.44</f>
        <v>-29627.346337760908</v>
      </c>
      <c r="AM32" s="13">
        <f>-'incr.cement'!$F$10*286.4/7.44</f>
        <v>-29627.346337760908</v>
      </c>
      <c r="AN32" s="13">
        <f>-'incr.cement'!$F$10*286.4/7.44</f>
        <v>-29627.346337760908</v>
      </c>
      <c r="AO32" s="13">
        <f>-'incr.cement'!$F$10*286.4/7.44</f>
        <v>-29627.346337760908</v>
      </c>
      <c r="AP32" s="13">
        <f>-'incr.cement'!$F$10*286.4/7.44</f>
        <v>-29627.346337760908</v>
      </c>
      <c r="AQ32" s="58"/>
    </row>
    <row r="33" spans="3:43" ht="12.75">
      <c r="C33" s="13" t="s">
        <v>20</v>
      </c>
      <c r="D33" s="13">
        <f aca="true" t="shared" si="12" ref="D33:AP33">SUM(D27:D32)</f>
        <v>-3300</v>
      </c>
      <c r="E33" s="13">
        <f t="shared" si="12"/>
        <v>-186700</v>
      </c>
      <c r="F33" s="13">
        <f t="shared" si="12"/>
        <v>24761.61351924098</v>
      </c>
      <c r="G33" s="13">
        <f t="shared" si="12"/>
        <v>24761.61351924098</v>
      </c>
      <c r="H33" s="13">
        <f t="shared" si="12"/>
        <v>24761.61351924098</v>
      </c>
      <c r="I33" s="13">
        <f t="shared" si="12"/>
        <v>24761.61351924098</v>
      </c>
      <c r="J33" s="13">
        <f t="shared" si="12"/>
        <v>24761.61351924098</v>
      </c>
      <c r="K33" s="13">
        <f t="shared" si="12"/>
        <v>24761.61351924098</v>
      </c>
      <c r="L33" s="13">
        <f t="shared" si="12"/>
        <v>24761.61351924098</v>
      </c>
      <c r="M33" s="13">
        <f t="shared" si="12"/>
        <v>24761.61351924098</v>
      </c>
      <c r="N33" s="13">
        <f t="shared" si="12"/>
        <v>24761.61351924098</v>
      </c>
      <c r="O33" s="13">
        <f t="shared" si="12"/>
        <v>24761.61351924098</v>
      </c>
      <c r="P33" s="13">
        <f t="shared" si="12"/>
        <v>24761.61351924098</v>
      </c>
      <c r="Q33" s="13">
        <f t="shared" si="12"/>
        <v>24761.61351924098</v>
      </c>
      <c r="R33" s="13">
        <f t="shared" si="12"/>
        <v>24761.61351924098</v>
      </c>
      <c r="S33" s="13">
        <f t="shared" si="12"/>
        <v>24761.61351924098</v>
      </c>
      <c r="T33" s="13">
        <f t="shared" si="12"/>
        <v>24761.61351924098</v>
      </c>
      <c r="U33" s="13">
        <f t="shared" si="12"/>
        <v>24761.61351924098</v>
      </c>
      <c r="V33" s="13">
        <f t="shared" si="12"/>
        <v>24761.61351924098</v>
      </c>
      <c r="W33" s="13">
        <f t="shared" si="12"/>
        <v>24761.61351924098</v>
      </c>
      <c r="X33" s="13">
        <f t="shared" si="12"/>
        <v>24761.61351924098</v>
      </c>
      <c r="Y33" s="13">
        <f t="shared" si="12"/>
        <v>24761.61351924098</v>
      </c>
      <c r="Z33" s="13">
        <f t="shared" si="12"/>
        <v>24761.61351924098</v>
      </c>
      <c r="AA33" s="13">
        <f t="shared" si="12"/>
        <v>24761.61351924098</v>
      </c>
      <c r="AB33" s="13">
        <f t="shared" si="12"/>
        <v>24761.61351924098</v>
      </c>
      <c r="AC33" s="13">
        <f t="shared" si="12"/>
        <v>24761.61351924098</v>
      </c>
      <c r="AD33" s="13">
        <f t="shared" si="12"/>
        <v>24761.61351924098</v>
      </c>
      <c r="AE33" s="13">
        <f t="shared" si="12"/>
        <v>24761.61351924098</v>
      </c>
      <c r="AF33" s="13">
        <f t="shared" si="12"/>
        <v>24761.61351924098</v>
      </c>
      <c r="AG33" s="13">
        <f t="shared" si="12"/>
        <v>24761.61351924098</v>
      </c>
      <c r="AH33" s="13">
        <f t="shared" si="12"/>
        <v>24761.61351924098</v>
      </c>
      <c r="AI33" s="13">
        <f t="shared" si="12"/>
        <v>24761.61351924098</v>
      </c>
      <c r="AJ33" s="13">
        <f t="shared" si="12"/>
        <v>24761.61351924098</v>
      </c>
      <c r="AK33" s="13">
        <f t="shared" si="12"/>
        <v>24761.61351924098</v>
      </c>
      <c r="AL33" s="13">
        <f t="shared" si="12"/>
        <v>24761.61351924098</v>
      </c>
      <c r="AM33" s="13">
        <f t="shared" si="12"/>
        <v>24761.61351924098</v>
      </c>
      <c r="AN33" s="13">
        <f t="shared" si="12"/>
        <v>24761.61351924098</v>
      </c>
      <c r="AO33" s="13">
        <f t="shared" si="12"/>
        <v>24761.61351924098</v>
      </c>
      <c r="AP33" s="13">
        <f t="shared" si="12"/>
        <v>24761.61351924098</v>
      </c>
      <c r="AQ33" s="59"/>
    </row>
    <row r="34" spans="3:43" ht="12.75">
      <c r="C34" s="13" t="s">
        <v>21</v>
      </c>
      <c r="D34" s="13">
        <f aca="true" t="shared" si="13" ref="D34:AP34">D33*1/(1+0.15)^D$5</f>
        <v>-3300</v>
      </c>
      <c r="E34" s="13">
        <f t="shared" si="13"/>
        <v>-162347.82608695654</v>
      </c>
      <c r="F34" s="13">
        <f t="shared" si="13"/>
        <v>18723.337254624563</v>
      </c>
      <c r="G34" s="13">
        <f t="shared" si="13"/>
        <v>16281.162830108316</v>
      </c>
      <c r="H34" s="13">
        <f t="shared" si="13"/>
        <v>14157.532895746363</v>
      </c>
      <c r="I34" s="13">
        <f t="shared" si="13"/>
        <v>12310.898170214228</v>
      </c>
      <c r="J34" s="13">
        <f t="shared" si="13"/>
        <v>10705.128843664546</v>
      </c>
      <c r="K34" s="13">
        <f t="shared" si="13"/>
        <v>9308.807690143087</v>
      </c>
      <c r="L34" s="13">
        <f t="shared" si="13"/>
        <v>8094.615382733119</v>
      </c>
      <c r="M34" s="13">
        <f t="shared" si="13"/>
        <v>7038.795984985321</v>
      </c>
      <c r="N34" s="13">
        <f t="shared" si="13"/>
        <v>6120.692160856802</v>
      </c>
      <c r="O34" s="13">
        <f t="shared" si="13"/>
        <v>5322.341009440698</v>
      </c>
      <c r="P34" s="13">
        <f t="shared" si="13"/>
        <v>4628.122616904955</v>
      </c>
      <c r="Q34" s="13">
        <f t="shared" si="13"/>
        <v>4024.4544494825695</v>
      </c>
      <c r="R34" s="13">
        <f t="shared" si="13"/>
        <v>3499.525608245713</v>
      </c>
      <c r="S34" s="13">
        <f t="shared" si="13"/>
        <v>3043.0657463006205</v>
      </c>
      <c r="T34" s="13">
        <f t="shared" si="13"/>
        <v>2646.1441272179313</v>
      </c>
      <c r="U34" s="13">
        <f t="shared" si="13"/>
        <v>2300.994893232984</v>
      </c>
      <c r="V34" s="13">
        <f t="shared" si="13"/>
        <v>2000.8651245504211</v>
      </c>
      <c r="W34" s="13">
        <f t="shared" si="13"/>
        <v>1739.8827170003663</v>
      </c>
      <c r="X34" s="13">
        <f t="shared" si="13"/>
        <v>1512.941493043797</v>
      </c>
      <c r="Y34" s="13">
        <f t="shared" si="13"/>
        <v>1315.601298298954</v>
      </c>
      <c r="Z34" s="13">
        <f t="shared" si="13"/>
        <v>1144.001128955612</v>
      </c>
      <c r="AA34" s="13">
        <f t="shared" si="13"/>
        <v>994.7835903961846</v>
      </c>
      <c r="AB34" s="13">
        <f t="shared" si="13"/>
        <v>865.0292090401607</v>
      </c>
      <c r="AC34" s="13">
        <f t="shared" si="13"/>
        <v>752.1993122088354</v>
      </c>
      <c r="AD34" s="13">
        <f t="shared" si="13"/>
        <v>654.0863584424656</v>
      </c>
      <c r="AE34" s="13">
        <f t="shared" si="13"/>
        <v>568.7707464717092</v>
      </c>
      <c r="AF34" s="13">
        <f t="shared" si="13"/>
        <v>494.5832578014864</v>
      </c>
      <c r="AG34" s="13">
        <f t="shared" si="13"/>
        <v>430.07239808824903</v>
      </c>
      <c r="AH34" s="13">
        <f t="shared" si="13"/>
        <v>373.97599833760785</v>
      </c>
      <c r="AI34" s="13">
        <f t="shared" si="13"/>
        <v>282.7795828639758</v>
      </c>
      <c r="AJ34" s="13">
        <f t="shared" si="13"/>
        <v>245.89528944693552</v>
      </c>
      <c r="AK34" s="13">
        <f t="shared" si="13"/>
        <v>213.8219908234222</v>
      </c>
      <c r="AL34" s="13">
        <f t="shared" si="13"/>
        <v>185.93216593341066</v>
      </c>
      <c r="AM34" s="13">
        <f t="shared" si="13"/>
        <v>161.68014428992228</v>
      </c>
      <c r="AN34" s="13">
        <f t="shared" si="13"/>
        <v>140.59142981732373</v>
      </c>
      <c r="AO34" s="13">
        <f t="shared" si="13"/>
        <v>122.25341723245543</v>
      </c>
      <c r="AP34" s="13">
        <f t="shared" si="13"/>
        <v>122.25341723245543</v>
      </c>
      <c r="AQ34" s="12">
        <f>SUM(D34:AP34)</f>
        <v>-23120.206352778994</v>
      </c>
    </row>
    <row r="35" spans="3:43" ht="12.75">
      <c r="C35" s="13" t="s">
        <v>22</v>
      </c>
      <c r="D35" s="13">
        <f>D34</f>
        <v>-3300</v>
      </c>
      <c r="E35" s="13">
        <f aca="true" t="shared" si="14" ref="E35:AP35">E34+D35</f>
        <v>-165647.82608695654</v>
      </c>
      <c r="F35" s="13">
        <f t="shared" si="14"/>
        <v>-146924.488832332</v>
      </c>
      <c r="G35" s="13">
        <f t="shared" si="14"/>
        <v>-130643.32600222368</v>
      </c>
      <c r="H35" s="13">
        <f t="shared" si="14"/>
        <v>-116485.79310647731</v>
      </c>
      <c r="I35" s="13">
        <f t="shared" si="14"/>
        <v>-104174.89493626308</v>
      </c>
      <c r="J35" s="13">
        <f t="shared" si="14"/>
        <v>-93469.76609259854</v>
      </c>
      <c r="K35" s="13">
        <f t="shared" si="14"/>
        <v>-84160.95840245545</v>
      </c>
      <c r="L35" s="13">
        <f t="shared" si="14"/>
        <v>-76066.34301972234</v>
      </c>
      <c r="M35" s="13">
        <f t="shared" si="14"/>
        <v>-69027.54703473701</v>
      </c>
      <c r="N35" s="13">
        <f t="shared" si="14"/>
        <v>-62906.85487388021</v>
      </c>
      <c r="O35" s="13">
        <f t="shared" si="14"/>
        <v>-57584.51386443951</v>
      </c>
      <c r="P35" s="13">
        <f t="shared" si="14"/>
        <v>-52956.39124753456</v>
      </c>
      <c r="Q35" s="13">
        <f t="shared" si="14"/>
        <v>-48931.93679805199</v>
      </c>
      <c r="R35" s="13">
        <f t="shared" si="14"/>
        <v>-45432.41118980628</v>
      </c>
      <c r="S35" s="13">
        <f t="shared" si="14"/>
        <v>-42389.345443505656</v>
      </c>
      <c r="T35" s="13">
        <f t="shared" si="14"/>
        <v>-39743.20131628773</v>
      </c>
      <c r="U35" s="13">
        <f t="shared" si="14"/>
        <v>-37442.20642305474</v>
      </c>
      <c r="V35" s="13">
        <f t="shared" si="14"/>
        <v>-35441.34129850432</v>
      </c>
      <c r="W35" s="13">
        <f t="shared" si="14"/>
        <v>-33701.45858150395</v>
      </c>
      <c r="X35" s="13">
        <f t="shared" si="14"/>
        <v>-32188.517088460158</v>
      </c>
      <c r="Y35" s="13">
        <f t="shared" si="14"/>
        <v>-30872.915790161205</v>
      </c>
      <c r="Z35" s="13">
        <f t="shared" si="14"/>
        <v>-29728.914661205592</v>
      </c>
      <c r="AA35" s="13">
        <f t="shared" si="14"/>
        <v>-28734.131070809406</v>
      </c>
      <c r="AB35" s="14">
        <f t="shared" si="14"/>
        <v>-27869.101861769246</v>
      </c>
      <c r="AC35" s="13">
        <f t="shared" si="14"/>
        <v>-27116.90254956041</v>
      </c>
      <c r="AD35" s="13">
        <f t="shared" si="14"/>
        <v>-26462.816191117945</v>
      </c>
      <c r="AE35" s="13">
        <f t="shared" si="14"/>
        <v>-25894.045444646235</v>
      </c>
      <c r="AF35" s="13">
        <f t="shared" si="14"/>
        <v>-25399.46218684475</v>
      </c>
      <c r="AG35" s="13">
        <f t="shared" si="14"/>
        <v>-24969.3897887565</v>
      </c>
      <c r="AH35" s="13">
        <f t="shared" si="14"/>
        <v>-24595.413790418894</v>
      </c>
      <c r="AI35" s="13">
        <f t="shared" si="14"/>
        <v>-24312.63420755492</v>
      </c>
      <c r="AJ35" s="13">
        <f t="shared" si="14"/>
        <v>-24066.73891810798</v>
      </c>
      <c r="AK35" s="13">
        <f t="shared" si="14"/>
        <v>-23852.91692728456</v>
      </c>
      <c r="AL35" s="13">
        <f t="shared" si="14"/>
        <v>-23666.984761351152</v>
      </c>
      <c r="AM35" s="13">
        <f t="shared" si="14"/>
        <v>-23505.30461706123</v>
      </c>
      <c r="AN35" s="13">
        <f t="shared" si="14"/>
        <v>-23364.713187243906</v>
      </c>
      <c r="AO35" s="13">
        <f t="shared" si="14"/>
        <v>-23242.45977001145</v>
      </c>
      <c r="AP35" s="13">
        <f t="shared" si="14"/>
        <v>-23120.206352778994</v>
      </c>
      <c r="AQ35" s="57"/>
    </row>
    <row r="36" spans="3:43" ht="12.75">
      <c r="C36" s="12" t="s">
        <v>24</v>
      </c>
      <c r="D36" s="56">
        <f>IRR(D33:AP33,10%)</f>
        <v>0.1285522675194316</v>
      </c>
      <c r="E36" s="60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59"/>
    </row>
    <row r="38" spans="2:3" ht="12.75">
      <c r="B38" s="52">
        <v>4</v>
      </c>
      <c r="C38" s="7" t="s">
        <v>56</v>
      </c>
    </row>
    <row r="39" spans="3:43" ht="12.75">
      <c r="C39" s="13" t="s">
        <v>2</v>
      </c>
      <c r="D39" s="13">
        <v>-3300</v>
      </c>
      <c r="E39" s="13">
        <v>-186700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57"/>
    </row>
    <row r="40" spans="3:43" ht="12.75">
      <c r="C40" s="13" t="s">
        <v>39</v>
      </c>
      <c r="D40" s="13"/>
      <c r="E40" s="13"/>
      <c r="F40" s="13">
        <f>0.027*88*'incr.cement'!$F$6</f>
        <v>5130.8182588235295</v>
      </c>
      <c r="G40" s="13">
        <f>0.027*88*'incr.cement'!$F$6</f>
        <v>5130.8182588235295</v>
      </c>
      <c r="H40" s="13">
        <f>0.027*88*'incr.cement'!$F$6</f>
        <v>5130.8182588235295</v>
      </c>
      <c r="I40" s="13">
        <f>0.027*88*'incr.cement'!$F$6</f>
        <v>5130.8182588235295</v>
      </c>
      <c r="J40" s="13">
        <f>0.027*88*'incr.cement'!$F$6</f>
        <v>5130.8182588235295</v>
      </c>
      <c r="K40" s="13">
        <f>0.027*88*'incr.cement'!$F$6</f>
        <v>5130.8182588235295</v>
      </c>
      <c r="L40" s="13">
        <f>0.027*88*'incr.cement'!$F$6</f>
        <v>5130.8182588235295</v>
      </c>
      <c r="M40" s="13">
        <f>0.027*88*'incr.cement'!$F$6</f>
        <v>5130.8182588235295</v>
      </c>
      <c r="N40" s="13">
        <f>0.027*88*'incr.cement'!$F$6</f>
        <v>5130.8182588235295</v>
      </c>
      <c r="O40" s="13">
        <f>0.027*88*'incr.cement'!$F$6</f>
        <v>5130.8182588235295</v>
      </c>
      <c r="P40" s="13">
        <f>0.027*88*'incr.cement'!$F$6</f>
        <v>5130.8182588235295</v>
      </c>
      <c r="Q40" s="13">
        <f>0.027*88*'incr.cement'!$F$6</f>
        <v>5130.8182588235295</v>
      </c>
      <c r="R40" s="13">
        <f>0.027*88*'incr.cement'!$F$6</f>
        <v>5130.8182588235295</v>
      </c>
      <c r="S40" s="13">
        <f>0.027*88*'incr.cement'!$F$6</f>
        <v>5130.8182588235295</v>
      </c>
      <c r="T40" s="13">
        <f>0.027*88*'incr.cement'!$F$6</f>
        <v>5130.8182588235295</v>
      </c>
      <c r="U40" s="13">
        <f>0.027*88*'incr.cement'!$F$6</f>
        <v>5130.8182588235295</v>
      </c>
      <c r="V40" s="13">
        <f>0.027*88*'incr.cement'!$F$6</f>
        <v>5130.8182588235295</v>
      </c>
      <c r="W40" s="13">
        <f>0.027*88*'incr.cement'!$F$6</f>
        <v>5130.8182588235295</v>
      </c>
      <c r="X40" s="13">
        <f>0.027*88*'incr.cement'!$F$6</f>
        <v>5130.8182588235295</v>
      </c>
      <c r="Y40" s="13">
        <f>0.027*88*'incr.cement'!$F$6</f>
        <v>5130.8182588235295</v>
      </c>
      <c r="Z40" s="13">
        <f>0.027*88*'incr.cement'!$F$6</f>
        <v>5130.8182588235295</v>
      </c>
      <c r="AA40" s="13">
        <f>0.027*88*'incr.cement'!$F$6</f>
        <v>5130.8182588235295</v>
      </c>
      <c r="AB40" s="13">
        <f>0.027*88*'incr.cement'!$F$6</f>
        <v>5130.8182588235295</v>
      </c>
      <c r="AC40" s="13">
        <f>0.027*88*'incr.cement'!$F$6</f>
        <v>5130.8182588235295</v>
      </c>
      <c r="AD40" s="13">
        <f>0.027*88*'incr.cement'!$F$6</f>
        <v>5130.8182588235295</v>
      </c>
      <c r="AE40" s="13">
        <f>0.027*88*'incr.cement'!$F$6</f>
        <v>5130.8182588235295</v>
      </c>
      <c r="AF40" s="13">
        <f>0.027*88*'incr.cement'!$F$6</f>
        <v>5130.8182588235295</v>
      </c>
      <c r="AG40" s="13">
        <f>0.027*88*'incr.cement'!$F$6</f>
        <v>5130.8182588235295</v>
      </c>
      <c r="AH40" s="13">
        <f>0.027*88*'incr.cement'!$F$6</f>
        <v>5130.8182588235295</v>
      </c>
      <c r="AI40" s="13">
        <f>0.027*88*'incr.cement'!$F$6</f>
        <v>5130.8182588235295</v>
      </c>
      <c r="AJ40" s="13">
        <f>0.027*88*'incr.cement'!$F$6</f>
        <v>5130.8182588235295</v>
      </c>
      <c r="AK40" s="13">
        <f>0.027*88*'incr.cement'!$F$6</f>
        <v>5130.8182588235295</v>
      </c>
      <c r="AL40" s="13">
        <f>0.027*88*'incr.cement'!$F$6</f>
        <v>5130.8182588235295</v>
      </c>
      <c r="AM40" s="13">
        <f>0.027*88*'incr.cement'!$F$6</f>
        <v>5130.8182588235295</v>
      </c>
      <c r="AN40" s="13">
        <f>0.027*88*'incr.cement'!$F$6</f>
        <v>5130.8182588235295</v>
      </c>
      <c r="AO40" s="13">
        <f>0.027*88*'incr.cement'!$F$6</f>
        <v>5130.8182588235295</v>
      </c>
      <c r="AP40" s="13">
        <f>0.027*88*'incr.cement'!$F$6</f>
        <v>5130.8182588235295</v>
      </c>
      <c r="AQ40" s="58"/>
    </row>
    <row r="41" spans="3:43" ht="12.75">
      <c r="C41" s="13" t="s">
        <v>40</v>
      </c>
      <c r="D41" s="13"/>
      <c r="E41" s="13"/>
      <c r="F41" s="13">
        <f>2.591*350/7.44*12</f>
        <v>1462.6612903225807</v>
      </c>
      <c r="G41" s="13">
        <f>2.591*350/7.44*12</f>
        <v>1462.6612903225807</v>
      </c>
      <c r="H41" s="13">
        <f aca="true" t="shared" si="15" ref="H41:AP41">2.591*350/7.44*12</f>
        <v>1462.6612903225807</v>
      </c>
      <c r="I41" s="13">
        <f t="shared" si="15"/>
        <v>1462.6612903225807</v>
      </c>
      <c r="J41" s="13">
        <f t="shared" si="15"/>
        <v>1462.6612903225807</v>
      </c>
      <c r="K41" s="13">
        <f t="shared" si="15"/>
        <v>1462.6612903225807</v>
      </c>
      <c r="L41" s="13">
        <f t="shared" si="15"/>
        <v>1462.6612903225807</v>
      </c>
      <c r="M41" s="13">
        <f t="shared" si="15"/>
        <v>1462.6612903225807</v>
      </c>
      <c r="N41" s="13">
        <f t="shared" si="15"/>
        <v>1462.6612903225807</v>
      </c>
      <c r="O41" s="13">
        <f t="shared" si="15"/>
        <v>1462.6612903225807</v>
      </c>
      <c r="P41" s="13">
        <f t="shared" si="15"/>
        <v>1462.6612903225807</v>
      </c>
      <c r="Q41" s="13">
        <f t="shared" si="15"/>
        <v>1462.6612903225807</v>
      </c>
      <c r="R41" s="13">
        <f t="shared" si="15"/>
        <v>1462.6612903225807</v>
      </c>
      <c r="S41" s="13">
        <f t="shared" si="15"/>
        <v>1462.6612903225807</v>
      </c>
      <c r="T41" s="13">
        <f t="shared" si="15"/>
        <v>1462.6612903225807</v>
      </c>
      <c r="U41" s="13">
        <f t="shared" si="15"/>
        <v>1462.6612903225807</v>
      </c>
      <c r="V41" s="13">
        <f t="shared" si="15"/>
        <v>1462.6612903225807</v>
      </c>
      <c r="W41" s="13">
        <f t="shared" si="15"/>
        <v>1462.6612903225807</v>
      </c>
      <c r="X41" s="13">
        <f t="shared" si="15"/>
        <v>1462.6612903225807</v>
      </c>
      <c r="Y41" s="13">
        <f t="shared" si="15"/>
        <v>1462.6612903225807</v>
      </c>
      <c r="Z41" s="13">
        <f t="shared" si="15"/>
        <v>1462.6612903225807</v>
      </c>
      <c r="AA41" s="13">
        <f t="shared" si="15"/>
        <v>1462.6612903225807</v>
      </c>
      <c r="AB41" s="13">
        <f t="shared" si="15"/>
        <v>1462.6612903225807</v>
      </c>
      <c r="AC41" s="13">
        <f t="shared" si="15"/>
        <v>1462.6612903225807</v>
      </c>
      <c r="AD41" s="13">
        <f t="shared" si="15"/>
        <v>1462.6612903225807</v>
      </c>
      <c r="AE41" s="13">
        <f t="shared" si="15"/>
        <v>1462.6612903225807</v>
      </c>
      <c r="AF41" s="13">
        <f t="shared" si="15"/>
        <v>1462.6612903225807</v>
      </c>
      <c r="AG41" s="13">
        <f t="shared" si="15"/>
        <v>1462.6612903225807</v>
      </c>
      <c r="AH41" s="13">
        <f t="shared" si="15"/>
        <v>1462.6612903225807</v>
      </c>
      <c r="AI41" s="13">
        <f t="shared" si="15"/>
        <v>1462.6612903225807</v>
      </c>
      <c r="AJ41" s="13">
        <f t="shared" si="15"/>
        <v>1462.6612903225807</v>
      </c>
      <c r="AK41" s="13">
        <f t="shared" si="15"/>
        <v>1462.6612903225807</v>
      </c>
      <c r="AL41" s="13">
        <f t="shared" si="15"/>
        <v>1462.6612903225807</v>
      </c>
      <c r="AM41" s="13">
        <f t="shared" si="15"/>
        <v>1462.6612903225807</v>
      </c>
      <c r="AN41" s="13">
        <f t="shared" si="15"/>
        <v>1462.6612903225807</v>
      </c>
      <c r="AO41" s="13">
        <f t="shared" si="15"/>
        <v>1462.6612903225807</v>
      </c>
      <c r="AP41" s="13">
        <f t="shared" si="15"/>
        <v>1462.6612903225807</v>
      </c>
      <c r="AQ41" s="58"/>
    </row>
    <row r="42" spans="3:43" ht="12.75">
      <c r="C42" s="13" t="s">
        <v>49</v>
      </c>
      <c r="D42" s="13"/>
      <c r="E42" s="13"/>
      <c r="F42" s="13">
        <v>2800</v>
      </c>
      <c r="G42" s="13">
        <v>2800</v>
      </c>
      <c r="H42" s="13">
        <v>2800</v>
      </c>
      <c r="I42" s="13">
        <v>2800</v>
      </c>
      <c r="J42" s="13">
        <v>2800</v>
      </c>
      <c r="K42" s="13">
        <v>2800</v>
      </c>
      <c r="L42" s="13">
        <v>2800</v>
      </c>
      <c r="M42" s="13">
        <v>2800</v>
      </c>
      <c r="N42" s="13">
        <v>2800</v>
      </c>
      <c r="O42" s="13">
        <v>2800</v>
      </c>
      <c r="P42" s="13">
        <v>2800</v>
      </c>
      <c r="Q42" s="13">
        <v>2800</v>
      </c>
      <c r="R42" s="13">
        <v>2800</v>
      </c>
      <c r="S42" s="13">
        <v>2800</v>
      </c>
      <c r="T42" s="13">
        <v>2800</v>
      </c>
      <c r="U42" s="13">
        <v>2800</v>
      </c>
      <c r="V42" s="13">
        <v>2800</v>
      </c>
      <c r="W42" s="13">
        <v>2800</v>
      </c>
      <c r="X42" s="13">
        <v>2800</v>
      </c>
      <c r="Y42" s="13">
        <v>2800</v>
      </c>
      <c r="Z42" s="13">
        <v>2800</v>
      </c>
      <c r="AA42" s="13">
        <v>2800</v>
      </c>
      <c r="AB42" s="13">
        <v>2800</v>
      </c>
      <c r="AC42" s="13">
        <v>2800</v>
      </c>
      <c r="AD42" s="13">
        <v>2800</v>
      </c>
      <c r="AE42" s="13">
        <v>2800</v>
      </c>
      <c r="AF42" s="13">
        <v>2800</v>
      </c>
      <c r="AG42" s="13">
        <v>2800</v>
      </c>
      <c r="AH42" s="13">
        <v>2800</v>
      </c>
      <c r="AI42" s="13">
        <v>2800</v>
      </c>
      <c r="AJ42" s="13">
        <v>2800</v>
      </c>
      <c r="AK42" s="13">
        <v>2800</v>
      </c>
      <c r="AL42" s="13">
        <v>2800</v>
      </c>
      <c r="AM42" s="13">
        <v>2800</v>
      </c>
      <c r="AN42" s="13">
        <v>2800</v>
      </c>
      <c r="AO42" s="13">
        <v>2800</v>
      </c>
      <c r="AP42" s="13">
        <v>2800</v>
      </c>
      <c r="AQ42" s="58"/>
    </row>
    <row r="43" spans="3:43" ht="12.75">
      <c r="C43" s="13" t="s">
        <v>50</v>
      </c>
      <c r="D43" s="13"/>
      <c r="E43" s="13"/>
      <c r="F43" s="13">
        <f>'incr.cement'!$F$10*430/7.44*1.23</f>
        <v>54713.35013282731</v>
      </c>
      <c r="G43" s="13">
        <f>'incr.cement'!$F$10*430/7.44*1.23</f>
        <v>54713.35013282731</v>
      </c>
      <c r="H43" s="13">
        <f>'incr.cement'!$F$10*430/7.44*1.23</f>
        <v>54713.35013282731</v>
      </c>
      <c r="I43" s="13">
        <f>'incr.cement'!$F$10*430/7.44*1.23</f>
        <v>54713.35013282731</v>
      </c>
      <c r="J43" s="13">
        <f>'incr.cement'!$F$10*430/7.44*1.23</f>
        <v>54713.35013282731</v>
      </c>
      <c r="K43" s="13">
        <f>'incr.cement'!$F$10*430/7.44*1.23</f>
        <v>54713.35013282731</v>
      </c>
      <c r="L43" s="13">
        <f>'incr.cement'!$F$10*430/7.44*1.23</f>
        <v>54713.35013282731</v>
      </c>
      <c r="M43" s="13">
        <f>'incr.cement'!$F$10*430/7.44*1.23</f>
        <v>54713.35013282731</v>
      </c>
      <c r="N43" s="13">
        <f>'incr.cement'!$F$10*430/7.44*1.23</f>
        <v>54713.35013282731</v>
      </c>
      <c r="O43" s="13">
        <f>'incr.cement'!$F$10*430/7.44*1.23</f>
        <v>54713.35013282731</v>
      </c>
      <c r="P43" s="13">
        <f>'incr.cement'!$F$10*430/7.44*1.23</f>
        <v>54713.35013282731</v>
      </c>
      <c r="Q43" s="13">
        <f>'incr.cement'!$F$10*430/7.44*1.23</f>
        <v>54713.35013282731</v>
      </c>
      <c r="R43" s="13">
        <f>'incr.cement'!$F$10*430/7.44*1.23</f>
        <v>54713.35013282731</v>
      </c>
      <c r="S43" s="13">
        <f>'incr.cement'!$F$10*430/7.44*1.23</f>
        <v>54713.35013282731</v>
      </c>
      <c r="T43" s="13">
        <f>'incr.cement'!$F$10*430/7.44*1.23</f>
        <v>54713.35013282731</v>
      </c>
      <c r="U43" s="13">
        <f>'incr.cement'!$F$10*430/7.44*1.23</f>
        <v>54713.35013282731</v>
      </c>
      <c r="V43" s="13">
        <f>'incr.cement'!$F$10*430/7.44*1.23</f>
        <v>54713.35013282731</v>
      </c>
      <c r="W43" s="13">
        <f>'incr.cement'!$F$10*430/7.44*1.23</f>
        <v>54713.35013282731</v>
      </c>
      <c r="X43" s="13">
        <f>'incr.cement'!$F$10*430/7.44*1.23</f>
        <v>54713.35013282731</v>
      </c>
      <c r="Y43" s="13">
        <f>'incr.cement'!$F$10*430/7.44*1.23</f>
        <v>54713.35013282731</v>
      </c>
      <c r="Z43" s="13">
        <f>'incr.cement'!$F$10*430/7.44*1.23</f>
        <v>54713.35013282731</v>
      </c>
      <c r="AA43" s="13">
        <f>'incr.cement'!$F$10*430/7.44*1.23</f>
        <v>54713.35013282731</v>
      </c>
      <c r="AB43" s="13">
        <f>'incr.cement'!$F$10*430/7.44*1.23</f>
        <v>54713.35013282731</v>
      </c>
      <c r="AC43" s="13">
        <f>'incr.cement'!$F$10*430/7.44*1.23</f>
        <v>54713.35013282731</v>
      </c>
      <c r="AD43" s="13">
        <f>'incr.cement'!$F$10*430/7.44*1.23</f>
        <v>54713.35013282731</v>
      </c>
      <c r="AE43" s="13">
        <f>'incr.cement'!$F$10*430/7.44*1.23</f>
        <v>54713.35013282731</v>
      </c>
      <c r="AF43" s="13">
        <f>'incr.cement'!$F$10*430/7.44*1.23</f>
        <v>54713.35013282731</v>
      </c>
      <c r="AG43" s="13">
        <f>'incr.cement'!$F$10*430/7.44*1.23</f>
        <v>54713.35013282731</v>
      </c>
      <c r="AH43" s="13">
        <f>'incr.cement'!$F$10*430/7.44*1.23</f>
        <v>54713.35013282731</v>
      </c>
      <c r="AI43" s="13">
        <f>'incr.cement'!$F$10*430/7.44*1.23</f>
        <v>54713.35013282731</v>
      </c>
      <c r="AJ43" s="13">
        <f>'incr.cement'!$F$10*430/7.44*1.23</f>
        <v>54713.35013282731</v>
      </c>
      <c r="AK43" s="13">
        <f>'incr.cement'!$F$10*430/7.44*1.23</f>
        <v>54713.35013282731</v>
      </c>
      <c r="AL43" s="13">
        <f>'incr.cement'!$F$10*430/7.44*1.23</f>
        <v>54713.35013282731</v>
      </c>
      <c r="AM43" s="13">
        <f>'incr.cement'!$F$10*430/7.44*1.23</f>
        <v>54713.35013282731</v>
      </c>
      <c r="AN43" s="13">
        <f>'incr.cement'!$F$10*430/7.44*1.23</f>
        <v>54713.35013282731</v>
      </c>
      <c r="AO43" s="13">
        <f>'incr.cement'!$F$10*430/7.44*1.23</f>
        <v>54713.35013282731</v>
      </c>
      <c r="AP43" s="13">
        <f>'incr.cement'!$F$10*430/7.44*1.23</f>
        <v>54713.35013282731</v>
      </c>
      <c r="AQ43" s="58"/>
    </row>
    <row r="44" spans="3:43" ht="12.75">
      <c r="C44" s="13" t="s">
        <v>51</v>
      </c>
      <c r="D44" s="13"/>
      <c r="E44" s="13"/>
      <c r="F44" s="13">
        <f>-'incr.cement'!$F$10*286.4/7.44</f>
        <v>-29627.346337760908</v>
      </c>
      <c r="G44" s="13">
        <f>-'incr.cement'!$F$10*286.4/7.44</f>
        <v>-29627.346337760908</v>
      </c>
      <c r="H44" s="13">
        <f>-'incr.cement'!$F$10*286.4/7.44</f>
        <v>-29627.346337760908</v>
      </c>
      <c r="I44" s="13">
        <f>-'incr.cement'!$F$10*286.4/7.44</f>
        <v>-29627.346337760908</v>
      </c>
      <c r="J44" s="13">
        <f>-'incr.cement'!$F$10*286.4/7.44</f>
        <v>-29627.346337760908</v>
      </c>
      <c r="K44" s="13">
        <f>-'incr.cement'!$F$10*286.4/7.44</f>
        <v>-29627.346337760908</v>
      </c>
      <c r="L44" s="13">
        <f>-'incr.cement'!$F$10*286.4/7.44</f>
        <v>-29627.346337760908</v>
      </c>
      <c r="M44" s="13">
        <f>-'incr.cement'!$F$10*286.4/7.44</f>
        <v>-29627.346337760908</v>
      </c>
      <c r="N44" s="13">
        <f>-'incr.cement'!$F$10*286.4/7.44</f>
        <v>-29627.346337760908</v>
      </c>
      <c r="O44" s="13">
        <f>-'incr.cement'!$F$10*286.4/7.44</f>
        <v>-29627.346337760908</v>
      </c>
      <c r="P44" s="13">
        <f>-'incr.cement'!$F$10*286.4/7.44</f>
        <v>-29627.346337760908</v>
      </c>
      <c r="Q44" s="13">
        <f>-'incr.cement'!$F$10*286.4/7.44</f>
        <v>-29627.346337760908</v>
      </c>
      <c r="R44" s="13">
        <f>-'incr.cement'!$F$10*286.4/7.44</f>
        <v>-29627.346337760908</v>
      </c>
      <c r="S44" s="13">
        <f>-'incr.cement'!$F$10*286.4/7.44</f>
        <v>-29627.346337760908</v>
      </c>
      <c r="T44" s="13">
        <f>-'incr.cement'!$F$10*286.4/7.44</f>
        <v>-29627.346337760908</v>
      </c>
      <c r="U44" s="13">
        <f>-'incr.cement'!$F$10*286.4/7.44</f>
        <v>-29627.346337760908</v>
      </c>
      <c r="V44" s="13">
        <f>-'incr.cement'!$F$10*286.4/7.44</f>
        <v>-29627.346337760908</v>
      </c>
      <c r="W44" s="13">
        <f>-'incr.cement'!$F$10*286.4/7.44</f>
        <v>-29627.346337760908</v>
      </c>
      <c r="X44" s="13">
        <f>-'incr.cement'!$F$10*286.4/7.44</f>
        <v>-29627.346337760908</v>
      </c>
      <c r="Y44" s="13">
        <f>-'incr.cement'!$F$10*286.4/7.44</f>
        <v>-29627.346337760908</v>
      </c>
      <c r="Z44" s="13">
        <f>-'incr.cement'!$F$10*286.4/7.44</f>
        <v>-29627.346337760908</v>
      </c>
      <c r="AA44" s="13">
        <f>-'incr.cement'!$F$10*286.4/7.44</f>
        <v>-29627.346337760908</v>
      </c>
      <c r="AB44" s="13">
        <f>-'incr.cement'!$F$10*286.4/7.44</f>
        <v>-29627.346337760908</v>
      </c>
      <c r="AC44" s="13">
        <f>-'incr.cement'!$F$10*286.4/7.44</f>
        <v>-29627.346337760908</v>
      </c>
      <c r="AD44" s="13">
        <f>-'incr.cement'!$F$10*286.4/7.44</f>
        <v>-29627.346337760908</v>
      </c>
      <c r="AE44" s="13">
        <f>-'incr.cement'!$F$10*286.4/7.44</f>
        <v>-29627.346337760908</v>
      </c>
      <c r="AF44" s="13">
        <f>-'incr.cement'!$F$10*286.4/7.44</f>
        <v>-29627.346337760908</v>
      </c>
      <c r="AG44" s="13">
        <f>-'incr.cement'!$F$10*286.4/7.44</f>
        <v>-29627.346337760908</v>
      </c>
      <c r="AH44" s="13">
        <f>-'incr.cement'!$F$10*286.4/7.44</f>
        <v>-29627.346337760908</v>
      </c>
      <c r="AI44" s="13">
        <f>-'incr.cement'!$F$10*286.4/7.44</f>
        <v>-29627.346337760908</v>
      </c>
      <c r="AJ44" s="13">
        <f>-'incr.cement'!$F$10*286.4/7.44</f>
        <v>-29627.346337760908</v>
      </c>
      <c r="AK44" s="13">
        <f>-'incr.cement'!$F$10*286.4/7.44</f>
        <v>-29627.346337760908</v>
      </c>
      <c r="AL44" s="13">
        <f>-'incr.cement'!$F$10*286.4/7.44</f>
        <v>-29627.346337760908</v>
      </c>
      <c r="AM44" s="13">
        <f>-'incr.cement'!$F$10*286.4/7.44</f>
        <v>-29627.346337760908</v>
      </c>
      <c r="AN44" s="13">
        <f>-'incr.cement'!$F$10*286.4/7.44</f>
        <v>-29627.346337760908</v>
      </c>
      <c r="AO44" s="13">
        <f>-'incr.cement'!$F$10*286.4/7.44</f>
        <v>-29627.346337760908</v>
      </c>
      <c r="AP44" s="13">
        <f>-'incr.cement'!$F$10*286.4/7.44</f>
        <v>-29627.346337760908</v>
      </c>
      <c r="AQ44" s="58"/>
    </row>
    <row r="45" spans="3:43" ht="12.75">
      <c r="C45" s="13" t="s">
        <v>20</v>
      </c>
      <c r="D45" s="13">
        <f aca="true" t="shared" si="16" ref="D45:AP45">SUM(D39:D44)</f>
        <v>-3300</v>
      </c>
      <c r="E45" s="13">
        <f t="shared" si="16"/>
        <v>-186700</v>
      </c>
      <c r="F45" s="13">
        <f t="shared" si="16"/>
        <v>34479.48334421252</v>
      </c>
      <c r="G45" s="13">
        <f t="shared" si="16"/>
        <v>34479.48334421252</v>
      </c>
      <c r="H45" s="13">
        <f t="shared" si="16"/>
        <v>34479.48334421252</v>
      </c>
      <c r="I45" s="13">
        <f t="shared" si="16"/>
        <v>34479.48334421252</v>
      </c>
      <c r="J45" s="13">
        <f t="shared" si="16"/>
        <v>34479.48334421252</v>
      </c>
      <c r="K45" s="13">
        <f t="shared" si="16"/>
        <v>34479.48334421252</v>
      </c>
      <c r="L45" s="13">
        <f t="shared" si="16"/>
        <v>34479.48334421252</v>
      </c>
      <c r="M45" s="13">
        <f t="shared" si="16"/>
        <v>34479.48334421252</v>
      </c>
      <c r="N45" s="13">
        <f t="shared" si="16"/>
        <v>34479.48334421252</v>
      </c>
      <c r="O45" s="13">
        <f t="shared" si="16"/>
        <v>34479.48334421252</v>
      </c>
      <c r="P45" s="13">
        <f t="shared" si="16"/>
        <v>34479.48334421252</v>
      </c>
      <c r="Q45" s="13">
        <f t="shared" si="16"/>
        <v>34479.48334421252</v>
      </c>
      <c r="R45" s="13">
        <f t="shared" si="16"/>
        <v>34479.48334421252</v>
      </c>
      <c r="S45" s="13">
        <f t="shared" si="16"/>
        <v>34479.48334421252</v>
      </c>
      <c r="T45" s="13">
        <f t="shared" si="16"/>
        <v>34479.48334421252</v>
      </c>
      <c r="U45" s="13">
        <f t="shared" si="16"/>
        <v>34479.48334421252</v>
      </c>
      <c r="V45" s="13">
        <f t="shared" si="16"/>
        <v>34479.48334421252</v>
      </c>
      <c r="W45" s="13">
        <f t="shared" si="16"/>
        <v>34479.48334421252</v>
      </c>
      <c r="X45" s="13">
        <f t="shared" si="16"/>
        <v>34479.48334421252</v>
      </c>
      <c r="Y45" s="13">
        <f t="shared" si="16"/>
        <v>34479.48334421252</v>
      </c>
      <c r="Z45" s="13">
        <f t="shared" si="16"/>
        <v>34479.48334421252</v>
      </c>
      <c r="AA45" s="13">
        <f t="shared" si="16"/>
        <v>34479.48334421252</v>
      </c>
      <c r="AB45" s="13">
        <f t="shared" si="16"/>
        <v>34479.48334421252</v>
      </c>
      <c r="AC45" s="13">
        <f t="shared" si="16"/>
        <v>34479.48334421252</v>
      </c>
      <c r="AD45" s="13">
        <f t="shared" si="16"/>
        <v>34479.48334421252</v>
      </c>
      <c r="AE45" s="13">
        <f t="shared" si="16"/>
        <v>34479.48334421252</v>
      </c>
      <c r="AF45" s="13">
        <f t="shared" si="16"/>
        <v>34479.48334421252</v>
      </c>
      <c r="AG45" s="13">
        <f t="shared" si="16"/>
        <v>34479.48334421252</v>
      </c>
      <c r="AH45" s="13">
        <f t="shared" si="16"/>
        <v>34479.48334421252</v>
      </c>
      <c r="AI45" s="13">
        <f t="shared" si="16"/>
        <v>34479.48334421252</v>
      </c>
      <c r="AJ45" s="13">
        <f t="shared" si="16"/>
        <v>34479.48334421252</v>
      </c>
      <c r="AK45" s="13">
        <f t="shared" si="16"/>
        <v>34479.48334421252</v>
      </c>
      <c r="AL45" s="13">
        <f t="shared" si="16"/>
        <v>34479.48334421252</v>
      </c>
      <c r="AM45" s="13">
        <f t="shared" si="16"/>
        <v>34479.48334421252</v>
      </c>
      <c r="AN45" s="13">
        <f t="shared" si="16"/>
        <v>34479.48334421252</v>
      </c>
      <c r="AO45" s="13">
        <f t="shared" si="16"/>
        <v>34479.48334421252</v>
      </c>
      <c r="AP45" s="13">
        <f t="shared" si="16"/>
        <v>34479.48334421252</v>
      </c>
      <c r="AQ45" s="59"/>
    </row>
    <row r="46" spans="3:43" ht="12.75">
      <c r="C46" s="13" t="s">
        <v>21</v>
      </c>
      <c r="D46" s="13">
        <f aca="true" t="shared" si="17" ref="D46:AP46">D45*1/(1+0.15)^D$5</f>
        <v>-3300</v>
      </c>
      <c r="E46" s="13">
        <f t="shared" si="17"/>
        <v>-162347.82608695654</v>
      </c>
      <c r="F46" s="13">
        <f t="shared" si="17"/>
        <v>26071.44298239132</v>
      </c>
      <c r="G46" s="13">
        <f t="shared" si="17"/>
        <v>22670.819984688107</v>
      </c>
      <c r="H46" s="13">
        <f t="shared" si="17"/>
        <v>19713.75650842444</v>
      </c>
      <c r="I46" s="13">
        <f t="shared" si="17"/>
        <v>17142.396963847343</v>
      </c>
      <c r="J46" s="13">
        <f t="shared" si="17"/>
        <v>14906.432142475951</v>
      </c>
      <c r="K46" s="13">
        <f t="shared" si="17"/>
        <v>12962.11490650083</v>
      </c>
      <c r="L46" s="13">
        <f t="shared" si="17"/>
        <v>11271.40426652246</v>
      </c>
      <c r="M46" s="13">
        <f t="shared" si="17"/>
        <v>9801.22110132388</v>
      </c>
      <c r="N46" s="13">
        <f t="shared" si="17"/>
        <v>8522.80095767294</v>
      </c>
      <c r="O46" s="13">
        <f t="shared" si="17"/>
        <v>7411.1312675416875</v>
      </c>
      <c r="P46" s="13">
        <f t="shared" si="17"/>
        <v>6444.461971775381</v>
      </c>
      <c r="Q46" s="13">
        <f t="shared" si="17"/>
        <v>5603.879975456853</v>
      </c>
      <c r="R46" s="13">
        <f t="shared" si="17"/>
        <v>4872.939109092916</v>
      </c>
      <c r="S46" s="13">
        <f t="shared" si="17"/>
        <v>4237.338355732972</v>
      </c>
      <c r="T46" s="13">
        <f t="shared" si="17"/>
        <v>3684.642048463454</v>
      </c>
      <c r="U46" s="13">
        <f t="shared" si="17"/>
        <v>3204.0365638812646</v>
      </c>
      <c r="V46" s="13">
        <f t="shared" si="17"/>
        <v>2786.1187512011</v>
      </c>
      <c r="W46" s="13">
        <f t="shared" si="17"/>
        <v>2422.711957566174</v>
      </c>
      <c r="X46" s="13">
        <f t="shared" si="17"/>
        <v>2106.706050057543</v>
      </c>
      <c r="Y46" s="13">
        <f t="shared" si="17"/>
        <v>1831.9183043978633</v>
      </c>
      <c r="Z46" s="13">
        <f t="shared" si="17"/>
        <v>1592.9724386068378</v>
      </c>
      <c r="AA46" s="13">
        <f t="shared" si="17"/>
        <v>1385.1934248755113</v>
      </c>
      <c r="AB46" s="13">
        <f t="shared" si="17"/>
        <v>1204.5160216308795</v>
      </c>
      <c r="AC46" s="13">
        <f t="shared" si="17"/>
        <v>1047.4052362007649</v>
      </c>
      <c r="AD46" s="13">
        <f t="shared" si="17"/>
        <v>910.7871619137087</v>
      </c>
      <c r="AE46" s="13">
        <f t="shared" si="17"/>
        <v>791.9888364467033</v>
      </c>
      <c r="AF46" s="13">
        <f t="shared" si="17"/>
        <v>688.6859447362638</v>
      </c>
      <c r="AG46" s="13">
        <f t="shared" si="17"/>
        <v>598.8573432489251</v>
      </c>
      <c r="AH46" s="13">
        <f t="shared" si="17"/>
        <v>520.7455158686305</v>
      </c>
      <c r="AI46" s="13">
        <f t="shared" si="17"/>
        <v>393.7584240972633</v>
      </c>
      <c r="AJ46" s="13">
        <f t="shared" si="17"/>
        <v>342.3986296497942</v>
      </c>
      <c r="AK46" s="13">
        <f t="shared" si="17"/>
        <v>297.73793882590803</v>
      </c>
      <c r="AL46" s="13">
        <f t="shared" si="17"/>
        <v>258.9025555007896</v>
      </c>
      <c r="AM46" s="13">
        <f t="shared" si="17"/>
        <v>225.13265695720835</v>
      </c>
      <c r="AN46" s="13">
        <f t="shared" si="17"/>
        <v>195.76752778887683</v>
      </c>
      <c r="AO46" s="13">
        <f t="shared" si="17"/>
        <v>170.23263285989293</v>
      </c>
      <c r="AP46" s="13">
        <f t="shared" si="17"/>
        <v>170.23263285989293</v>
      </c>
      <c r="AQ46" s="12">
        <f>SUM(D46:AP46)</f>
        <v>32815.763004125765</v>
      </c>
    </row>
    <row r="47" spans="3:43" ht="12.75">
      <c r="C47" s="13" t="s">
        <v>22</v>
      </c>
      <c r="D47" s="13">
        <f>D46</f>
        <v>-3300</v>
      </c>
      <c r="E47" s="13">
        <f aca="true" t="shared" si="18" ref="E47:AP47">E46+D47</f>
        <v>-165647.82608695654</v>
      </c>
      <c r="F47" s="13">
        <f t="shared" si="18"/>
        <v>-139576.38310456523</v>
      </c>
      <c r="G47" s="13">
        <f t="shared" si="18"/>
        <v>-116905.56311987713</v>
      </c>
      <c r="H47" s="13">
        <f t="shared" si="18"/>
        <v>-97191.80661145269</v>
      </c>
      <c r="I47" s="13">
        <f t="shared" si="18"/>
        <v>-80049.40964760535</v>
      </c>
      <c r="J47" s="13">
        <f t="shared" si="18"/>
        <v>-65142.9775051294</v>
      </c>
      <c r="K47" s="13">
        <f t="shared" si="18"/>
        <v>-52180.86259862857</v>
      </c>
      <c r="L47" s="13">
        <f t="shared" si="18"/>
        <v>-40909.45833210611</v>
      </c>
      <c r="M47" s="13">
        <f t="shared" si="18"/>
        <v>-31108.23723078223</v>
      </c>
      <c r="N47" s="13">
        <f t="shared" si="18"/>
        <v>-22585.43627310929</v>
      </c>
      <c r="O47" s="13">
        <f t="shared" si="18"/>
        <v>-15174.305005567603</v>
      </c>
      <c r="P47" s="13">
        <f t="shared" si="18"/>
        <v>-8729.843033792222</v>
      </c>
      <c r="Q47" s="13">
        <f t="shared" si="18"/>
        <v>-3125.963058335369</v>
      </c>
      <c r="R47" s="12">
        <f t="shared" si="18"/>
        <v>1746.9760507575465</v>
      </c>
      <c r="S47" s="13">
        <f t="shared" si="18"/>
        <v>5984.314406490518</v>
      </c>
      <c r="T47" s="14">
        <f t="shared" si="18"/>
        <v>9668.956454953972</v>
      </c>
      <c r="U47" s="13">
        <f t="shared" si="18"/>
        <v>12872.993018835237</v>
      </c>
      <c r="V47" s="13">
        <f t="shared" si="18"/>
        <v>15659.111770036337</v>
      </c>
      <c r="W47" s="13">
        <f t="shared" si="18"/>
        <v>18081.82372760251</v>
      </c>
      <c r="X47" s="13">
        <f t="shared" si="18"/>
        <v>20188.529777660053</v>
      </c>
      <c r="Y47" s="13">
        <f t="shared" si="18"/>
        <v>22020.448082057916</v>
      </c>
      <c r="Z47" s="13">
        <f t="shared" si="18"/>
        <v>23613.420520664753</v>
      </c>
      <c r="AA47" s="13">
        <f t="shared" si="18"/>
        <v>24998.613945540263</v>
      </c>
      <c r="AB47" s="14">
        <f t="shared" si="18"/>
        <v>26203.129967171142</v>
      </c>
      <c r="AC47" s="13">
        <f t="shared" si="18"/>
        <v>27250.535203371906</v>
      </c>
      <c r="AD47" s="13">
        <f t="shared" si="18"/>
        <v>28161.322365285614</v>
      </c>
      <c r="AE47" s="13">
        <f t="shared" si="18"/>
        <v>28953.31120173232</v>
      </c>
      <c r="AF47" s="13">
        <f t="shared" si="18"/>
        <v>29641.99714646858</v>
      </c>
      <c r="AG47" s="13">
        <f t="shared" si="18"/>
        <v>30240.854489717505</v>
      </c>
      <c r="AH47" s="13">
        <f t="shared" si="18"/>
        <v>30761.600005586137</v>
      </c>
      <c r="AI47" s="13">
        <f t="shared" si="18"/>
        <v>31155.3584296834</v>
      </c>
      <c r="AJ47" s="13">
        <f t="shared" si="18"/>
        <v>31497.757059333195</v>
      </c>
      <c r="AK47" s="13">
        <f t="shared" si="18"/>
        <v>31795.4949981591</v>
      </c>
      <c r="AL47" s="13">
        <f t="shared" si="18"/>
        <v>32054.397553659892</v>
      </c>
      <c r="AM47" s="13">
        <f t="shared" si="18"/>
        <v>32279.5302106171</v>
      </c>
      <c r="AN47" s="13">
        <f t="shared" si="18"/>
        <v>32475.297738405978</v>
      </c>
      <c r="AO47" s="13">
        <f t="shared" si="18"/>
        <v>32645.53037126587</v>
      </c>
      <c r="AP47" s="13">
        <f t="shared" si="18"/>
        <v>32815.763004125765</v>
      </c>
      <c r="AQ47" s="57"/>
    </row>
    <row r="48" spans="3:43" ht="12.75">
      <c r="C48" s="12" t="s">
        <v>24</v>
      </c>
      <c r="D48" s="56">
        <f>IRR(D45:AP45,10%)</f>
        <v>0.1805140114265604</v>
      </c>
      <c r="E48" s="60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59"/>
    </row>
    <row r="50" spans="2:3" ht="12.75">
      <c r="B50" s="52">
        <v>5</v>
      </c>
      <c r="C50" s="25" t="s">
        <v>57</v>
      </c>
    </row>
    <row r="51" spans="3:43" ht="12.75">
      <c r="C51" s="13" t="s">
        <v>2</v>
      </c>
      <c r="D51" s="13">
        <v>-3300</v>
      </c>
      <c r="E51" s="13">
        <v>-186700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57"/>
    </row>
    <row r="52" spans="3:43" ht="12.75">
      <c r="C52" s="13" t="s">
        <v>39</v>
      </c>
      <c r="D52" s="13"/>
      <c r="E52" s="13"/>
      <c r="F52" s="13">
        <f>0.027*88*'incr.cement'!$F$6</f>
        <v>5130.8182588235295</v>
      </c>
      <c r="G52" s="13">
        <f>0.027*88*'incr.cement'!$F$6</f>
        <v>5130.8182588235295</v>
      </c>
      <c r="H52" s="13">
        <f>0.027*88*'incr.cement'!$F$6</f>
        <v>5130.8182588235295</v>
      </c>
      <c r="I52" s="13">
        <f>0.027*88*'incr.cement'!$F$6</f>
        <v>5130.8182588235295</v>
      </c>
      <c r="J52" s="13">
        <f>0.027*88*'incr.cement'!$F$6</f>
        <v>5130.8182588235295</v>
      </c>
      <c r="K52" s="13">
        <f>0.027*88*'incr.cement'!$F$6</f>
        <v>5130.8182588235295</v>
      </c>
      <c r="L52" s="13">
        <f>0.027*88*'incr.cement'!$F$6</f>
        <v>5130.8182588235295</v>
      </c>
      <c r="M52" s="13">
        <f>0.027*88*'incr.cement'!$F$6</f>
        <v>5130.8182588235295</v>
      </c>
      <c r="N52" s="13">
        <f>0.027*88*'incr.cement'!$F$6</f>
        <v>5130.8182588235295</v>
      </c>
      <c r="O52" s="13">
        <f>0.027*88*'incr.cement'!$F$6</f>
        <v>5130.8182588235295</v>
      </c>
      <c r="P52" s="13">
        <f>0.027*88*'incr.cement'!$F$6</f>
        <v>5130.8182588235295</v>
      </c>
      <c r="Q52" s="13">
        <f>0.027*88*'incr.cement'!$F$6</f>
        <v>5130.8182588235295</v>
      </c>
      <c r="R52" s="13">
        <f>0.027*88*'incr.cement'!$F$6</f>
        <v>5130.8182588235295</v>
      </c>
      <c r="S52" s="13">
        <f>0.027*88*'incr.cement'!$F$6</f>
        <v>5130.8182588235295</v>
      </c>
      <c r="T52" s="13">
        <f>0.027*88*'incr.cement'!$F$6</f>
        <v>5130.8182588235295</v>
      </c>
      <c r="U52" s="13">
        <f>0.027*88*'incr.cement'!$F$6</f>
        <v>5130.8182588235295</v>
      </c>
      <c r="V52" s="13">
        <f>0.027*88*'incr.cement'!$F$6</f>
        <v>5130.8182588235295</v>
      </c>
      <c r="W52" s="13">
        <f>0.027*88*'incr.cement'!$F$6</f>
        <v>5130.8182588235295</v>
      </c>
      <c r="X52" s="13">
        <f>0.027*88*'incr.cement'!$F$6</f>
        <v>5130.8182588235295</v>
      </c>
      <c r="Y52" s="13">
        <f>0.027*88*'incr.cement'!$F$6</f>
        <v>5130.8182588235295</v>
      </c>
      <c r="Z52" s="13">
        <f>0.027*88*'incr.cement'!$F$6</f>
        <v>5130.8182588235295</v>
      </c>
      <c r="AA52" s="13">
        <f>0.027*88*'incr.cement'!$F$6</f>
        <v>5130.8182588235295</v>
      </c>
      <c r="AB52" s="13">
        <f>0.027*88*'incr.cement'!$F$6</f>
        <v>5130.8182588235295</v>
      </c>
      <c r="AC52" s="13">
        <f>0.027*88*'incr.cement'!$F$6</f>
        <v>5130.8182588235295</v>
      </c>
      <c r="AD52" s="13">
        <f>0.027*88*'incr.cement'!$F$6</f>
        <v>5130.8182588235295</v>
      </c>
      <c r="AE52" s="13">
        <f>0.027*88*'incr.cement'!$F$6</f>
        <v>5130.8182588235295</v>
      </c>
      <c r="AF52" s="13">
        <f>0.027*88*'incr.cement'!$F$6</f>
        <v>5130.8182588235295</v>
      </c>
      <c r="AG52" s="13">
        <f>0.027*88*'incr.cement'!$F$6</f>
        <v>5130.8182588235295</v>
      </c>
      <c r="AH52" s="13">
        <f>0.027*88*'incr.cement'!$F$6</f>
        <v>5130.8182588235295</v>
      </c>
      <c r="AI52" s="13">
        <f>0.027*88*'incr.cement'!$F$6</f>
        <v>5130.8182588235295</v>
      </c>
      <c r="AJ52" s="13">
        <f>0.027*88*'incr.cement'!$F$6</f>
        <v>5130.8182588235295</v>
      </c>
      <c r="AK52" s="13">
        <f>0.027*88*'incr.cement'!$F$6</f>
        <v>5130.8182588235295</v>
      </c>
      <c r="AL52" s="13">
        <f>0.027*88*'incr.cement'!$F$6</f>
        <v>5130.8182588235295</v>
      </c>
      <c r="AM52" s="13">
        <f>0.027*88*'incr.cement'!$F$6</f>
        <v>5130.8182588235295</v>
      </c>
      <c r="AN52" s="13">
        <f>0.027*88*'incr.cement'!$F$6</f>
        <v>5130.8182588235295</v>
      </c>
      <c r="AO52" s="13">
        <f>0.027*88*'incr.cement'!$F$6</f>
        <v>5130.8182588235295</v>
      </c>
      <c r="AP52" s="13">
        <f>0.027*88*'incr.cement'!$F$6</f>
        <v>5130.8182588235295</v>
      </c>
      <c r="AQ52" s="58"/>
    </row>
    <row r="53" spans="3:43" ht="12.75">
      <c r="C53" s="13" t="s">
        <v>40</v>
      </c>
      <c r="D53" s="13"/>
      <c r="E53" s="13"/>
      <c r="F53" s="13">
        <f>2.591*350/7.44*12</f>
        <v>1462.6612903225807</v>
      </c>
      <c r="G53" s="13">
        <f>2.591*350/7.44*12</f>
        <v>1462.6612903225807</v>
      </c>
      <c r="H53" s="13">
        <f aca="true" t="shared" si="19" ref="H53:AP53">2.591*350/7.44*12</f>
        <v>1462.6612903225807</v>
      </c>
      <c r="I53" s="13">
        <f t="shared" si="19"/>
        <v>1462.6612903225807</v>
      </c>
      <c r="J53" s="13">
        <f t="shared" si="19"/>
        <v>1462.6612903225807</v>
      </c>
      <c r="K53" s="13">
        <f t="shared" si="19"/>
        <v>1462.6612903225807</v>
      </c>
      <c r="L53" s="13">
        <f t="shared" si="19"/>
        <v>1462.6612903225807</v>
      </c>
      <c r="M53" s="13">
        <f t="shared" si="19"/>
        <v>1462.6612903225807</v>
      </c>
      <c r="N53" s="13">
        <f t="shared" si="19"/>
        <v>1462.6612903225807</v>
      </c>
      <c r="O53" s="13">
        <f t="shared" si="19"/>
        <v>1462.6612903225807</v>
      </c>
      <c r="P53" s="13">
        <f t="shared" si="19"/>
        <v>1462.6612903225807</v>
      </c>
      <c r="Q53" s="13">
        <f t="shared" si="19"/>
        <v>1462.6612903225807</v>
      </c>
      <c r="R53" s="13">
        <f t="shared" si="19"/>
        <v>1462.6612903225807</v>
      </c>
      <c r="S53" s="13">
        <f t="shared" si="19"/>
        <v>1462.6612903225807</v>
      </c>
      <c r="T53" s="13">
        <f t="shared" si="19"/>
        <v>1462.6612903225807</v>
      </c>
      <c r="U53" s="13">
        <f t="shared" si="19"/>
        <v>1462.6612903225807</v>
      </c>
      <c r="V53" s="13">
        <f t="shared" si="19"/>
        <v>1462.6612903225807</v>
      </c>
      <c r="W53" s="13">
        <f t="shared" si="19"/>
        <v>1462.6612903225807</v>
      </c>
      <c r="X53" s="13">
        <f t="shared" si="19"/>
        <v>1462.6612903225807</v>
      </c>
      <c r="Y53" s="13">
        <f t="shared" si="19"/>
        <v>1462.6612903225807</v>
      </c>
      <c r="Z53" s="13">
        <f t="shared" si="19"/>
        <v>1462.6612903225807</v>
      </c>
      <c r="AA53" s="13">
        <f t="shared" si="19"/>
        <v>1462.6612903225807</v>
      </c>
      <c r="AB53" s="13">
        <f t="shared" si="19"/>
        <v>1462.6612903225807</v>
      </c>
      <c r="AC53" s="13">
        <f t="shared" si="19"/>
        <v>1462.6612903225807</v>
      </c>
      <c r="AD53" s="13">
        <f t="shared" si="19"/>
        <v>1462.6612903225807</v>
      </c>
      <c r="AE53" s="13">
        <f t="shared" si="19"/>
        <v>1462.6612903225807</v>
      </c>
      <c r="AF53" s="13">
        <f t="shared" si="19"/>
        <v>1462.6612903225807</v>
      </c>
      <c r="AG53" s="13">
        <f t="shared" si="19"/>
        <v>1462.6612903225807</v>
      </c>
      <c r="AH53" s="13">
        <f t="shared" si="19"/>
        <v>1462.6612903225807</v>
      </c>
      <c r="AI53" s="13">
        <f t="shared" si="19"/>
        <v>1462.6612903225807</v>
      </c>
      <c r="AJ53" s="13">
        <f t="shared" si="19"/>
        <v>1462.6612903225807</v>
      </c>
      <c r="AK53" s="13">
        <f t="shared" si="19"/>
        <v>1462.6612903225807</v>
      </c>
      <c r="AL53" s="13">
        <f t="shared" si="19"/>
        <v>1462.6612903225807</v>
      </c>
      <c r="AM53" s="13">
        <f t="shared" si="19"/>
        <v>1462.6612903225807</v>
      </c>
      <c r="AN53" s="13">
        <f t="shared" si="19"/>
        <v>1462.6612903225807</v>
      </c>
      <c r="AO53" s="13">
        <f t="shared" si="19"/>
        <v>1462.6612903225807</v>
      </c>
      <c r="AP53" s="13">
        <f t="shared" si="19"/>
        <v>1462.6612903225807</v>
      </c>
      <c r="AQ53" s="58"/>
    </row>
    <row r="54" spans="3:43" ht="12.75">
      <c r="C54" s="13" t="s">
        <v>49</v>
      </c>
      <c r="D54" s="13"/>
      <c r="E54" s="13"/>
      <c r="F54" s="13">
        <v>2800</v>
      </c>
      <c r="G54" s="13">
        <v>2800</v>
      </c>
      <c r="H54" s="13">
        <v>2800</v>
      </c>
      <c r="I54" s="13">
        <v>2800</v>
      </c>
      <c r="J54" s="13">
        <v>2800</v>
      </c>
      <c r="K54" s="13">
        <v>2800</v>
      </c>
      <c r="L54" s="13">
        <v>2800</v>
      </c>
      <c r="M54" s="13">
        <v>2800</v>
      </c>
      <c r="N54" s="13">
        <v>2800</v>
      </c>
      <c r="O54" s="13">
        <v>2800</v>
      </c>
      <c r="P54" s="13">
        <v>2800</v>
      </c>
      <c r="Q54" s="13">
        <v>2800</v>
      </c>
      <c r="R54" s="13">
        <v>2800</v>
      </c>
      <c r="S54" s="13">
        <v>2800</v>
      </c>
      <c r="T54" s="13">
        <v>2800</v>
      </c>
      <c r="U54" s="13">
        <v>2800</v>
      </c>
      <c r="V54" s="13">
        <v>2800</v>
      </c>
      <c r="W54" s="13">
        <v>2800</v>
      </c>
      <c r="X54" s="13">
        <v>2800</v>
      </c>
      <c r="Y54" s="13">
        <v>2800</v>
      </c>
      <c r="Z54" s="13">
        <v>2800</v>
      </c>
      <c r="AA54" s="13">
        <v>2800</v>
      </c>
      <c r="AB54" s="13">
        <v>2800</v>
      </c>
      <c r="AC54" s="13">
        <v>2800</v>
      </c>
      <c r="AD54" s="13">
        <v>2800</v>
      </c>
      <c r="AE54" s="13">
        <v>2800</v>
      </c>
      <c r="AF54" s="13">
        <v>2800</v>
      </c>
      <c r="AG54" s="13">
        <v>2800</v>
      </c>
      <c r="AH54" s="13">
        <v>2800</v>
      </c>
      <c r="AI54" s="13">
        <v>2800</v>
      </c>
      <c r="AJ54" s="13">
        <v>2800</v>
      </c>
      <c r="AK54" s="13">
        <v>2800</v>
      </c>
      <c r="AL54" s="13">
        <v>2800</v>
      </c>
      <c r="AM54" s="13">
        <v>2800</v>
      </c>
      <c r="AN54" s="13">
        <v>2800</v>
      </c>
      <c r="AO54" s="13">
        <v>2800</v>
      </c>
      <c r="AP54" s="13">
        <v>2800</v>
      </c>
      <c r="AQ54" s="58"/>
    </row>
    <row r="55" spans="3:43" ht="12.75">
      <c r="C55" s="13" t="s">
        <v>50</v>
      </c>
      <c r="D55" s="13"/>
      <c r="E55" s="13"/>
      <c r="F55" s="13">
        <f>'incr.cement'!$F$13*430/7.44</f>
        <v>51401.56356736243</v>
      </c>
      <c r="G55" s="13">
        <f>'incr.cement'!$F$13*430/7.44</f>
        <v>51401.56356736243</v>
      </c>
      <c r="H55" s="13">
        <f>'incr.cement'!$F$13*430/7.44</f>
        <v>51401.56356736243</v>
      </c>
      <c r="I55" s="13">
        <f>'incr.cement'!$F$13*430/7.44</f>
        <v>51401.56356736243</v>
      </c>
      <c r="J55" s="13">
        <f>'incr.cement'!$F$13*430/7.44</f>
        <v>51401.56356736243</v>
      </c>
      <c r="K55" s="13">
        <f>'incr.cement'!$F$13*430/7.44</f>
        <v>51401.56356736243</v>
      </c>
      <c r="L55" s="13">
        <f>'incr.cement'!$F$13*430/7.44</f>
        <v>51401.56356736243</v>
      </c>
      <c r="M55" s="13">
        <f>'incr.cement'!$F$13*430/7.44</f>
        <v>51401.56356736243</v>
      </c>
      <c r="N55" s="13">
        <f>'incr.cement'!$F$13*430/7.44</f>
        <v>51401.56356736243</v>
      </c>
      <c r="O55" s="13">
        <f>'incr.cement'!$F$13*430/7.44</f>
        <v>51401.56356736243</v>
      </c>
      <c r="P55" s="13">
        <f>'incr.cement'!$F$13*430/7.44</f>
        <v>51401.56356736243</v>
      </c>
      <c r="Q55" s="13">
        <f>'incr.cement'!$F$13*430/7.44</f>
        <v>51401.56356736243</v>
      </c>
      <c r="R55" s="13">
        <f>'incr.cement'!$F$13*430/7.44</f>
        <v>51401.56356736243</v>
      </c>
      <c r="S55" s="13">
        <f>'incr.cement'!$F$13*430/7.44</f>
        <v>51401.56356736243</v>
      </c>
      <c r="T55" s="13">
        <f>'incr.cement'!$F$13*430/7.44</f>
        <v>51401.56356736243</v>
      </c>
      <c r="U55" s="13">
        <f>'incr.cement'!$F$13*430/7.44</f>
        <v>51401.56356736243</v>
      </c>
      <c r="V55" s="13">
        <f>'incr.cement'!$F$13*430/7.44</f>
        <v>51401.56356736243</v>
      </c>
      <c r="W55" s="13">
        <f>'incr.cement'!$F$13*430/7.44</f>
        <v>51401.56356736243</v>
      </c>
      <c r="X55" s="13">
        <f>'incr.cement'!$F$13*430/7.44</f>
        <v>51401.56356736243</v>
      </c>
      <c r="Y55" s="13">
        <f>'incr.cement'!$F$13*430/7.44</f>
        <v>51401.56356736243</v>
      </c>
      <c r="Z55" s="13">
        <f>'incr.cement'!$F$13*430/7.44</f>
        <v>51401.56356736243</v>
      </c>
      <c r="AA55" s="13">
        <f>'incr.cement'!$F$13*430/7.44</f>
        <v>51401.56356736243</v>
      </c>
      <c r="AB55" s="13">
        <f>'incr.cement'!$F$13*430/7.44</f>
        <v>51401.56356736243</v>
      </c>
      <c r="AC55" s="13">
        <f>'incr.cement'!$F$13*430/7.44</f>
        <v>51401.56356736243</v>
      </c>
      <c r="AD55" s="13">
        <f>'incr.cement'!$F$13*430/7.44</f>
        <v>51401.56356736243</v>
      </c>
      <c r="AE55" s="13">
        <f>'incr.cement'!$F$13*430/7.44</f>
        <v>51401.56356736243</v>
      </c>
      <c r="AF55" s="13">
        <f>'incr.cement'!$F$13*430/7.44</f>
        <v>51401.56356736243</v>
      </c>
      <c r="AG55" s="13">
        <f>'incr.cement'!$F$13*430/7.44</f>
        <v>51401.56356736243</v>
      </c>
      <c r="AH55" s="13">
        <f>'incr.cement'!$F$13*430/7.44</f>
        <v>51401.56356736243</v>
      </c>
      <c r="AI55" s="13">
        <f>'incr.cement'!$F$13*430/7.44</f>
        <v>51401.56356736243</v>
      </c>
      <c r="AJ55" s="13">
        <f>'incr.cement'!$F$13*430/7.44</f>
        <v>51401.56356736243</v>
      </c>
      <c r="AK55" s="13">
        <f>'incr.cement'!$F$13*430/7.44</f>
        <v>51401.56356736243</v>
      </c>
      <c r="AL55" s="13">
        <f>'incr.cement'!$F$13*430/7.44</f>
        <v>51401.56356736243</v>
      </c>
      <c r="AM55" s="13">
        <f>'incr.cement'!$F$13*430/7.44</f>
        <v>51401.56356736243</v>
      </c>
      <c r="AN55" s="13">
        <f>'incr.cement'!$F$13*430/7.44</f>
        <v>51401.56356736243</v>
      </c>
      <c r="AO55" s="13">
        <f>'incr.cement'!$F$13*430/7.44</f>
        <v>51401.56356736243</v>
      </c>
      <c r="AP55" s="13">
        <f>'incr.cement'!$F$13*430/7.44</f>
        <v>51401.56356736243</v>
      </c>
      <c r="AQ55" s="58"/>
    </row>
    <row r="56" spans="3:43" ht="12.75">
      <c r="C56" s="13" t="s">
        <v>51</v>
      </c>
      <c r="D56" s="13"/>
      <c r="E56" s="13"/>
      <c r="F56" s="13">
        <f>-'incr.cement'!$F$13*286.4/7.44</f>
        <v>-34235.832106261856</v>
      </c>
      <c r="G56" s="13">
        <f>-'incr.cement'!$F$13*286.4/7.44</f>
        <v>-34235.832106261856</v>
      </c>
      <c r="H56" s="13">
        <f>-'incr.cement'!$F$13*286.4/7.44</f>
        <v>-34235.832106261856</v>
      </c>
      <c r="I56" s="13">
        <f>-'incr.cement'!$F$13*286.4/7.44</f>
        <v>-34235.832106261856</v>
      </c>
      <c r="J56" s="13">
        <f>-'incr.cement'!$F$13*286.4/7.44</f>
        <v>-34235.832106261856</v>
      </c>
      <c r="K56" s="13">
        <f>-'incr.cement'!$F$13*286.4/7.44</f>
        <v>-34235.832106261856</v>
      </c>
      <c r="L56" s="13">
        <f>-'incr.cement'!$F$13*286.4/7.44</f>
        <v>-34235.832106261856</v>
      </c>
      <c r="M56" s="13">
        <f>-'incr.cement'!$F$13*286.4/7.44</f>
        <v>-34235.832106261856</v>
      </c>
      <c r="N56" s="13">
        <f>-'incr.cement'!$F$13*286.4/7.44</f>
        <v>-34235.832106261856</v>
      </c>
      <c r="O56" s="13">
        <f>-'incr.cement'!$F$13*286.4/7.44</f>
        <v>-34235.832106261856</v>
      </c>
      <c r="P56" s="13">
        <f>-'incr.cement'!$F$13*286.4/7.44</f>
        <v>-34235.832106261856</v>
      </c>
      <c r="Q56" s="13">
        <f>-'incr.cement'!$F$13*286.4/7.44</f>
        <v>-34235.832106261856</v>
      </c>
      <c r="R56" s="13">
        <f>-'incr.cement'!$F$13*286.4/7.44</f>
        <v>-34235.832106261856</v>
      </c>
      <c r="S56" s="13">
        <f>-'incr.cement'!$F$13*286.4/7.44</f>
        <v>-34235.832106261856</v>
      </c>
      <c r="T56" s="13">
        <f>-'incr.cement'!$F$13*286.4/7.44</f>
        <v>-34235.832106261856</v>
      </c>
      <c r="U56" s="13">
        <f>-'incr.cement'!$F$13*286.4/7.44</f>
        <v>-34235.832106261856</v>
      </c>
      <c r="V56" s="13">
        <f>-'incr.cement'!$F$13*286.4/7.44</f>
        <v>-34235.832106261856</v>
      </c>
      <c r="W56" s="13">
        <f>-'incr.cement'!$F$13*286.4/7.44</f>
        <v>-34235.832106261856</v>
      </c>
      <c r="X56" s="13">
        <f>-'incr.cement'!$F$13*286.4/7.44</f>
        <v>-34235.832106261856</v>
      </c>
      <c r="Y56" s="13">
        <f>-'incr.cement'!$F$13*286.4/7.44</f>
        <v>-34235.832106261856</v>
      </c>
      <c r="Z56" s="13">
        <f>-'incr.cement'!$F$13*286.4/7.44</f>
        <v>-34235.832106261856</v>
      </c>
      <c r="AA56" s="13">
        <f>-'incr.cement'!$F$13*286.4/7.44</f>
        <v>-34235.832106261856</v>
      </c>
      <c r="AB56" s="13">
        <f>-'incr.cement'!$F$13*286.4/7.44</f>
        <v>-34235.832106261856</v>
      </c>
      <c r="AC56" s="13">
        <f>-'incr.cement'!$F$13*286.4/7.44</f>
        <v>-34235.832106261856</v>
      </c>
      <c r="AD56" s="13">
        <f>-'incr.cement'!$F$13*286.4/7.44</f>
        <v>-34235.832106261856</v>
      </c>
      <c r="AE56" s="13">
        <f>-'incr.cement'!$F$13*286.4/7.44</f>
        <v>-34235.832106261856</v>
      </c>
      <c r="AF56" s="13">
        <f>-'incr.cement'!$F$13*286.4/7.44</f>
        <v>-34235.832106261856</v>
      </c>
      <c r="AG56" s="13">
        <f>-'incr.cement'!$F$13*286.4/7.44</f>
        <v>-34235.832106261856</v>
      </c>
      <c r="AH56" s="13">
        <f>-'incr.cement'!$F$13*286.4/7.44</f>
        <v>-34235.832106261856</v>
      </c>
      <c r="AI56" s="13">
        <f>-'incr.cement'!$F$13*286.4/7.44</f>
        <v>-34235.832106261856</v>
      </c>
      <c r="AJ56" s="13">
        <f>-'incr.cement'!$F$13*286.4/7.44</f>
        <v>-34235.832106261856</v>
      </c>
      <c r="AK56" s="13">
        <f>-'incr.cement'!$F$13*286.4/7.44</f>
        <v>-34235.832106261856</v>
      </c>
      <c r="AL56" s="13">
        <f>-'incr.cement'!$F$13*286.4/7.44</f>
        <v>-34235.832106261856</v>
      </c>
      <c r="AM56" s="13">
        <f>-'incr.cement'!$F$13*286.4/7.44</f>
        <v>-34235.832106261856</v>
      </c>
      <c r="AN56" s="13">
        <f>-'incr.cement'!$F$13*286.4/7.44</f>
        <v>-34235.832106261856</v>
      </c>
      <c r="AO56" s="13">
        <f>-'incr.cement'!$F$13*286.4/7.44</f>
        <v>-34235.832106261856</v>
      </c>
      <c r="AP56" s="13">
        <f>-'incr.cement'!$F$13*286.4/7.44</f>
        <v>-34235.832106261856</v>
      </c>
      <c r="AQ56" s="58"/>
    </row>
    <row r="57" spans="3:43" ht="12.75">
      <c r="C57" s="13" t="s">
        <v>20</v>
      </c>
      <c r="D57" s="13">
        <f aca="true" t="shared" si="20" ref="D57:AP57">SUM(D51:D56)</f>
        <v>-3300</v>
      </c>
      <c r="E57" s="13">
        <f t="shared" si="20"/>
        <v>-186700</v>
      </c>
      <c r="F57" s="13">
        <f t="shared" si="20"/>
        <v>26559.211010246683</v>
      </c>
      <c r="G57" s="13">
        <f t="shared" si="20"/>
        <v>26559.211010246683</v>
      </c>
      <c r="H57" s="13">
        <f t="shared" si="20"/>
        <v>26559.211010246683</v>
      </c>
      <c r="I57" s="13">
        <f t="shared" si="20"/>
        <v>26559.211010246683</v>
      </c>
      <c r="J57" s="13">
        <f t="shared" si="20"/>
        <v>26559.211010246683</v>
      </c>
      <c r="K57" s="13">
        <f t="shared" si="20"/>
        <v>26559.211010246683</v>
      </c>
      <c r="L57" s="13">
        <f t="shared" si="20"/>
        <v>26559.211010246683</v>
      </c>
      <c r="M57" s="13">
        <f t="shared" si="20"/>
        <v>26559.211010246683</v>
      </c>
      <c r="N57" s="13">
        <f t="shared" si="20"/>
        <v>26559.211010246683</v>
      </c>
      <c r="O57" s="13">
        <f t="shared" si="20"/>
        <v>26559.211010246683</v>
      </c>
      <c r="P57" s="13">
        <f t="shared" si="20"/>
        <v>26559.211010246683</v>
      </c>
      <c r="Q57" s="13">
        <f t="shared" si="20"/>
        <v>26559.211010246683</v>
      </c>
      <c r="R57" s="13">
        <f t="shared" si="20"/>
        <v>26559.211010246683</v>
      </c>
      <c r="S57" s="13">
        <f t="shared" si="20"/>
        <v>26559.211010246683</v>
      </c>
      <c r="T57" s="13">
        <f t="shared" si="20"/>
        <v>26559.211010246683</v>
      </c>
      <c r="U57" s="13">
        <f t="shared" si="20"/>
        <v>26559.211010246683</v>
      </c>
      <c r="V57" s="13">
        <f t="shared" si="20"/>
        <v>26559.211010246683</v>
      </c>
      <c r="W57" s="13">
        <f t="shared" si="20"/>
        <v>26559.211010246683</v>
      </c>
      <c r="X57" s="13">
        <f t="shared" si="20"/>
        <v>26559.211010246683</v>
      </c>
      <c r="Y57" s="13">
        <f t="shared" si="20"/>
        <v>26559.211010246683</v>
      </c>
      <c r="Z57" s="13">
        <f t="shared" si="20"/>
        <v>26559.211010246683</v>
      </c>
      <c r="AA57" s="13">
        <f t="shared" si="20"/>
        <v>26559.211010246683</v>
      </c>
      <c r="AB57" s="13">
        <f t="shared" si="20"/>
        <v>26559.211010246683</v>
      </c>
      <c r="AC57" s="13">
        <f t="shared" si="20"/>
        <v>26559.211010246683</v>
      </c>
      <c r="AD57" s="13">
        <f t="shared" si="20"/>
        <v>26559.211010246683</v>
      </c>
      <c r="AE57" s="13">
        <f t="shared" si="20"/>
        <v>26559.211010246683</v>
      </c>
      <c r="AF57" s="13">
        <f t="shared" si="20"/>
        <v>26559.211010246683</v>
      </c>
      <c r="AG57" s="13">
        <f t="shared" si="20"/>
        <v>26559.211010246683</v>
      </c>
      <c r="AH57" s="13">
        <f t="shared" si="20"/>
        <v>26559.211010246683</v>
      </c>
      <c r="AI57" s="13">
        <f t="shared" si="20"/>
        <v>26559.211010246683</v>
      </c>
      <c r="AJ57" s="13">
        <f t="shared" si="20"/>
        <v>26559.211010246683</v>
      </c>
      <c r="AK57" s="13">
        <f t="shared" si="20"/>
        <v>26559.211010246683</v>
      </c>
      <c r="AL57" s="13">
        <f t="shared" si="20"/>
        <v>26559.211010246683</v>
      </c>
      <c r="AM57" s="13">
        <f t="shared" si="20"/>
        <v>26559.211010246683</v>
      </c>
      <c r="AN57" s="13">
        <f t="shared" si="20"/>
        <v>26559.211010246683</v>
      </c>
      <c r="AO57" s="13">
        <f t="shared" si="20"/>
        <v>26559.211010246683</v>
      </c>
      <c r="AP57" s="13">
        <f t="shared" si="20"/>
        <v>26559.211010246683</v>
      </c>
      <c r="AQ57" s="59"/>
    </row>
    <row r="58" spans="3:43" ht="12.75">
      <c r="C58" s="13" t="s">
        <v>21</v>
      </c>
      <c r="D58" s="13">
        <f aca="true" t="shared" si="21" ref="D58:AP58">D57*1/(1+0.15)^D$5</f>
        <v>-3300</v>
      </c>
      <c r="E58" s="13">
        <f t="shared" si="21"/>
        <v>-162347.82608695654</v>
      </c>
      <c r="F58" s="13">
        <f t="shared" si="21"/>
        <v>20082.57921379712</v>
      </c>
      <c r="G58" s="13">
        <f t="shared" si="21"/>
        <v>17463.112359823583</v>
      </c>
      <c r="H58" s="13">
        <f t="shared" si="21"/>
        <v>15185.315095498769</v>
      </c>
      <c r="I58" s="13">
        <f t="shared" si="21"/>
        <v>13204.621822172841</v>
      </c>
      <c r="J58" s="13">
        <f t="shared" si="21"/>
        <v>11482.27984536769</v>
      </c>
      <c r="K58" s="13">
        <f t="shared" si="21"/>
        <v>9984.59116988495</v>
      </c>
      <c r="L58" s="13">
        <f t="shared" si="21"/>
        <v>8682.253191204305</v>
      </c>
      <c r="M58" s="13">
        <f t="shared" si="21"/>
        <v>7549.785383655918</v>
      </c>
      <c r="N58" s="13">
        <f t="shared" si="21"/>
        <v>6565.03076839645</v>
      </c>
      <c r="O58" s="13">
        <f t="shared" si="21"/>
        <v>5708.722407301262</v>
      </c>
      <c r="P58" s="13">
        <f t="shared" si="21"/>
        <v>4964.106441131533</v>
      </c>
      <c r="Q58" s="13">
        <f t="shared" si="21"/>
        <v>4316.614296636115</v>
      </c>
      <c r="R58" s="13">
        <f t="shared" si="21"/>
        <v>3753.577649248796</v>
      </c>
      <c r="S58" s="13">
        <f t="shared" si="21"/>
        <v>3263.9805645641713</v>
      </c>
      <c r="T58" s="13">
        <f t="shared" si="21"/>
        <v>2838.2439691862364</v>
      </c>
      <c r="U58" s="13">
        <f t="shared" si="21"/>
        <v>2468.0382340749884</v>
      </c>
      <c r="V58" s="13">
        <f t="shared" si="21"/>
        <v>2146.1202035434685</v>
      </c>
      <c r="W58" s="13">
        <f t="shared" si="21"/>
        <v>1866.1914813421465</v>
      </c>
      <c r="X58" s="13">
        <f t="shared" si="21"/>
        <v>1622.775201167084</v>
      </c>
      <c r="Y58" s="13">
        <f t="shared" si="21"/>
        <v>1411.1088705800732</v>
      </c>
      <c r="Z58" s="13">
        <f t="shared" si="21"/>
        <v>1227.0511918087593</v>
      </c>
      <c r="AA58" s="13">
        <f t="shared" si="21"/>
        <v>1067.0010363554431</v>
      </c>
      <c r="AB58" s="13">
        <f t="shared" si="21"/>
        <v>927.826988135168</v>
      </c>
      <c r="AC58" s="13">
        <f t="shared" si="21"/>
        <v>806.8060766392766</v>
      </c>
      <c r="AD58" s="13">
        <f t="shared" si="21"/>
        <v>701.5705014254579</v>
      </c>
      <c r="AE58" s="13">
        <f t="shared" si="21"/>
        <v>610.0613055873548</v>
      </c>
      <c r="AF58" s="13">
        <f t="shared" si="21"/>
        <v>530.4880918150911</v>
      </c>
      <c r="AG58" s="13">
        <f t="shared" si="21"/>
        <v>461.293992882688</v>
      </c>
      <c r="AH58" s="13">
        <f t="shared" si="21"/>
        <v>401.12521120233737</v>
      </c>
      <c r="AI58" s="13">
        <f t="shared" si="21"/>
        <v>303.3082882437335</v>
      </c>
      <c r="AJ58" s="13">
        <f t="shared" si="21"/>
        <v>263.74633760324656</v>
      </c>
      <c r="AK58" s="13">
        <f t="shared" si="21"/>
        <v>229.34464139412745</v>
      </c>
      <c r="AL58" s="13">
        <f t="shared" si="21"/>
        <v>199.43012295141523</v>
      </c>
      <c r="AM58" s="13">
        <f t="shared" si="21"/>
        <v>173.41749821862192</v>
      </c>
      <c r="AN58" s="13">
        <f t="shared" si="21"/>
        <v>150.79782453793212</v>
      </c>
      <c r="AO58" s="13">
        <f t="shared" si="21"/>
        <v>131.1285430764627</v>
      </c>
      <c r="AP58" s="13">
        <f t="shared" si="21"/>
        <v>131.1285430764627</v>
      </c>
      <c r="AQ58" s="12">
        <f>SUM(D58:AP58)</f>
        <v>-12773.25172342548</v>
      </c>
    </row>
    <row r="59" spans="3:43" ht="12.75">
      <c r="C59" s="13" t="s">
        <v>22</v>
      </c>
      <c r="D59" s="13">
        <f>D58</f>
        <v>-3300</v>
      </c>
      <c r="E59" s="13">
        <f aca="true" t="shared" si="22" ref="E59:AP59">E58+D59</f>
        <v>-165647.82608695654</v>
      </c>
      <c r="F59" s="13">
        <f t="shared" si="22"/>
        <v>-145565.24687315943</v>
      </c>
      <c r="G59" s="13">
        <f t="shared" si="22"/>
        <v>-128102.13451333584</v>
      </c>
      <c r="H59" s="13">
        <f t="shared" si="22"/>
        <v>-112916.81941783708</v>
      </c>
      <c r="I59" s="13">
        <f t="shared" si="22"/>
        <v>-99712.19759566424</v>
      </c>
      <c r="J59" s="13">
        <f t="shared" si="22"/>
        <v>-88229.91775029655</v>
      </c>
      <c r="K59" s="13">
        <f t="shared" si="22"/>
        <v>-78245.3265804116</v>
      </c>
      <c r="L59" s="13">
        <f t="shared" si="22"/>
        <v>-69563.07338920729</v>
      </c>
      <c r="M59" s="13">
        <f t="shared" si="22"/>
        <v>-62013.288005551374</v>
      </c>
      <c r="N59" s="13">
        <f t="shared" si="22"/>
        <v>-55448.257237154925</v>
      </c>
      <c r="O59" s="13">
        <f t="shared" si="22"/>
        <v>-49739.53482985366</v>
      </c>
      <c r="P59" s="13">
        <f t="shared" si="22"/>
        <v>-44775.42838872213</v>
      </c>
      <c r="Q59" s="13">
        <f t="shared" si="22"/>
        <v>-40458.81409208602</v>
      </c>
      <c r="R59" s="13">
        <f t="shared" si="22"/>
        <v>-36705.236442837224</v>
      </c>
      <c r="S59" s="13">
        <f t="shared" si="22"/>
        <v>-33441.255878273056</v>
      </c>
      <c r="T59" s="13">
        <f t="shared" si="22"/>
        <v>-30603.011909086817</v>
      </c>
      <c r="U59" s="13">
        <f t="shared" si="22"/>
        <v>-28134.973675011828</v>
      </c>
      <c r="V59" s="13">
        <f t="shared" si="22"/>
        <v>-25988.85347146836</v>
      </c>
      <c r="W59" s="13">
        <f t="shared" si="22"/>
        <v>-24122.661990126213</v>
      </c>
      <c r="X59" s="13">
        <f t="shared" si="22"/>
        <v>-22499.886788959127</v>
      </c>
      <c r="Y59" s="13">
        <f t="shared" si="22"/>
        <v>-21088.777918379055</v>
      </c>
      <c r="Z59" s="13">
        <f t="shared" si="22"/>
        <v>-19861.726726570298</v>
      </c>
      <c r="AA59" s="13">
        <f t="shared" si="22"/>
        <v>-18794.725690214855</v>
      </c>
      <c r="AB59" s="14">
        <f t="shared" si="22"/>
        <v>-17866.898702079685</v>
      </c>
      <c r="AC59" s="13">
        <f t="shared" si="22"/>
        <v>-17060.092625440408</v>
      </c>
      <c r="AD59" s="13">
        <f t="shared" si="22"/>
        <v>-16358.52212401495</v>
      </c>
      <c r="AE59" s="13">
        <f t="shared" si="22"/>
        <v>-15748.460818427595</v>
      </c>
      <c r="AF59" s="13">
        <f t="shared" si="22"/>
        <v>-15217.972726612505</v>
      </c>
      <c r="AG59" s="13">
        <f t="shared" si="22"/>
        <v>-14756.678733729817</v>
      </c>
      <c r="AH59" s="13">
        <f t="shared" si="22"/>
        <v>-14355.55352252748</v>
      </c>
      <c r="AI59" s="13">
        <f t="shared" si="22"/>
        <v>-14052.245234283746</v>
      </c>
      <c r="AJ59" s="13">
        <f t="shared" si="22"/>
        <v>-13788.4988966805</v>
      </c>
      <c r="AK59" s="13">
        <f t="shared" si="22"/>
        <v>-13559.154255286372</v>
      </c>
      <c r="AL59" s="13">
        <f t="shared" si="22"/>
        <v>-13359.724132334957</v>
      </c>
      <c r="AM59" s="13">
        <f t="shared" si="22"/>
        <v>-13186.306634116336</v>
      </c>
      <c r="AN59" s="13">
        <f t="shared" si="22"/>
        <v>-13035.508809578403</v>
      </c>
      <c r="AO59" s="13">
        <f t="shared" si="22"/>
        <v>-12904.380266501941</v>
      </c>
      <c r="AP59" s="13">
        <f t="shared" si="22"/>
        <v>-12773.25172342548</v>
      </c>
      <c r="AQ59" s="57"/>
    </row>
    <row r="60" spans="3:43" ht="12.75">
      <c r="C60" s="12" t="s">
        <v>24</v>
      </c>
      <c r="D60" s="56">
        <f>IRR(D57:AP57,10%)</f>
        <v>0.13829425143662424</v>
      </c>
      <c r="E60" s="60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59"/>
    </row>
    <row r="62" spans="2:3" ht="12.75">
      <c r="B62" s="52">
        <v>6</v>
      </c>
      <c r="C62" s="25" t="s">
        <v>38</v>
      </c>
    </row>
    <row r="63" spans="3:43" ht="12.75">
      <c r="C63" s="13" t="s">
        <v>2</v>
      </c>
      <c r="D63" s="13">
        <v>-3300</v>
      </c>
      <c r="E63" s="13">
        <v>-186700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57"/>
    </row>
    <row r="64" spans="3:43" ht="12.75">
      <c r="C64" s="13" t="s">
        <v>39</v>
      </c>
      <c r="D64" s="13"/>
      <c r="E64" s="13"/>
      <c r="F64" s="13">
        <f>0.027*88*'incr.cement'!$F$6</f>
        <v>5130.8182588235295</v>
      </c>
      <c r="G64" s="13">
        <f>0.027*88*'incr.cement'!$F$6</f>
        <v>5130.8182588235295</v>
      </c>
      <c r="H64" s="13">
        <f>0.027*88*'incr.cement'!$F$6</f>
        <v>5130.8182588235295</v>
      </c>
      <c r="I64" s="13">
        <f>0.027*88*'incr.cement'!$F$6</f>
        <v>5130.8182588235295</v>
      </c>
      <c r="J64" s="13">
        <f>0.027*88*'incr.cement'!$F$6</f>
        <v>5130.8182588235295</v>
      </c>
      <c r="K64" s="13">
        <f>0.027*88*'incr.cement'!$F$6</f>
        <v>5130.8182588235295</v>
      </c>
      <c r="L64" s="13">
        <f>0.027*88*'incr.cement'!$F$6</f>
        <v>5130.8182588235295</v>
      </c>
      <c r="M64" s="13">
        <f>0.027*88*'incr.cement'!$F$6</f>
        <v>5130.8182588235295</v>
      </c>
      <c r="N64" s="13">
        <f>0.027*88*'incr.cement'!$F$6</f>
        <v>5130.8182588235295</v>
      </c>
      <c r="O64" s="13">
        <f>0.027*88*'incr.cement'!$F$6</f>
        <v>5130.8182588235295</v>
      </c>
      <c r="P64" s="13">
        <f>0.027*88*'incr.cement'!$F$6</f>
        <v>5130.8182588235295</v>
      </c>
      <c r="Q64" s="13">
        <f>0.027*88*'incr.cement'!$F$6</f>
        <v>5130.8182588235295</v>
      </c>
      <c r="R64" s="13">
        <f>0.027*88*'incr.cement'!$F$6</f>
        <v>5130.8182588235295</v>
      </c>
      <c r="S64" s="13">
        <f>0.027*88*'incr.cement'!$F$6</f>
        <v>5130.8182588235295</v>
      </c>
      <c r="T64" s="13">
        <f>0.027*88*'incr.cement'!$F$6</f>
        <v>5130.8182588235295</v>
      </c>
      <c r="U64" s="13">
        <f>0.027*88*'incr.cement'!$F$6</f>
        <v>5130.8182588235295</v>
      </c>
      <c r="V64" s="13">
        <f>0.027*88*'incr.cement'!$F$6</f>
        <v>5130.8182588235295</v>
      </c>
      <c r="W64" s="13">
        <f>0.027*88*'incr.cement'!$F$6</f>
        <v>5130.8182588235295</v>
      </c>
      <c r="X64" s="13">
        <f>0.027*88*'incr.cement'!$F$6</f>
        <v>5130.8182588235295</v>
      </c>
      <c r="Y64" s="13">
        <f>0.027*88*'incr.cement'!$F$6</f>
        <v>5130.8182588235295</v>
      </c>
      <c r="Z64" s="13">
        <f>0.027*88*'incr.cement'!$F$6</f>
        <v>5130.8182588235295</v>
      </c>
      <c r="AA64" s="13">
        <f>0.027*88*'incr.cement'!$F$6</f>
        <v>5130.8182588235295</v>
      </c>
      <c r="AB64" s="13">
        <f>0.027*88*'incr.cement'!$F$6</f>
        <v>5130.8182588235295</v>
      </c>
      <c r="AC64" s="13">
        <f>0.027*88*'incr.cement'!$F$6</f>
        <v>5130.8182588235295</v>
      </c>
      <c r="AD64" s="13">
        <f>0.027*88*'incr.cement'!$F$6</f>
        <v>5130.8182588235295</v>
      </c>
      <c r="AE64" s="13">
        <f>0.027*88*'incr.cement'!$F$6</f>
        <v>5130.8182588235295</v>
      </c>
      <c r="AF64" s="13">
        <f>0.027*88*'incr.cement'!$F$6</f>
        <v>5130.8182588235295</v>
      </c>
      <c r="AG64" s="13">
        <f>0.027*88*'incr.cement'!$F$6</f>
        <v>5130.8182588235295</v>
      </c>
      <c r="AH64" s="13">
        <f>0.027*88*'incr.cement'!$F$6</f>
        <v>5130.8182588235295</v>
      </c>
      <c r="AI64" s="13">
        <f>0.027*88*'incr.cement'!$F$6</f>
        <v>5130.8182588235295</v>
      </c>
      <c r="AJ64" s="13">
        <f>0.027*88*'incr.cement'!$F$6</f>
        <v>5130.8182588235295</v>
      </c>
      <c r="AK64" s="13">
        <f>0.027*88*'incr.cement'!$F$6</f>
        <v>5130.8182588235295</v>
      </c>
      <c r="AL64" s="13">
        <f>0.027*88*'incr.cement'!$F$6</f>
        <v>5130.8182588235295</v>
      </c>
      <c r="AM64" s="13">
        <f>0.027*88*'incr.cement'!$F$6</f>
        <v>5130.8182588235295</v>
      </c>
      <c r="AN64" s="13">
        <f>0.027*88*'incr.cement'!$F$6</f>
        <v>5130.8182588235295</v>
      </c>
      <c r="AO64" s="13">
        <f>0.027*88*'incr.cement'!$F$6</f>
        <v>5130.8182588235295</v>
      </c>
      <c r="AP64" s="13">
        <f>0.027*88*'incr.cement'!$F$6</f>
        <v>5130.8182588235295</v>
      </c>
      <c r="AQ64" s="58"/>
    </row>
    <row r="65" spans="3:43" ht="12.75">
      <c r="C65" s="13" t="s">
        <v>40</v>
      </c>
      <c r="D65" s="13"/>
      <c r="E65" s="13"/>
      <c r="F65" s="13">
        <f>2.591*350/7.44*12</f>
        <v>1462.6612903225807</v>
      </c>
      <c r="G65" s="13">
        <f>2.591*350/7.44*12</f>
        <v>1462.6612903225807</v>
      </c>
      <c r="H65" s="13">
        <f aca="true" t="shared" si="23" ref="H65:AP65">2.591*350/7.44*12</f>
        <v>1462.6612903225807</v>
      </c>
      <c r="I65" s="13">
        <f t="shared" si="23"/>
        <v>1462.6612903225807</v>
      </c>
      <c r="J65" s="13">
        <f t="shared" si="23"/>
        <v>1462.6612903225807</v>
      </c>
      <c r="K65" s="13">
        <f t="shared" si="23"/>
        <v>1462.6612903225807</v>
      </c>
      <c r="L65" s="13">
        <f t="shared" si="23"/>
        <v>1462.6612903225807</v>
      </c>
      <c r="M65" s="13">
        <f t="shared" si="23"/>
        <v>1462.6612903225807</v>
      </c>
      <c r="N65" s="13">
        <f t="shared" si="23"/>
        <v>1462.6612903225807</v>
      </c>
      <c r="O65" s="13">
        <f t="shared" si="23"/>
        <v>1462.6612903225807</v>
      </c>
      <c r="P65" s="13">
        <f t="shared" si="23"/>
        <v>1462.6612903225807</v>
      </c>
      <c r="Q65" s="13">
        <f t="shared" si="23"/>
        <v>1462.6612903225807</v>
      </c>
      <c r="R65" s="13">
        <f t="shared" si="23"/>
        <v>1462.6612903225807</v>
      </c>
      <c r="S65" s="13">
        <f t="shared" si="23"/>
        <v>1462.6612903225807</v>
      </c>
      <c r="T65" s="13">
        <f t="shared" si="23"/>
        <v>1462.6612903225807</v>
      </c>
      <c r="U65" s="13">
        <f t="shared" si="23"/>
        <v>1462.6612903225807</v>
      </c>
      <c r="V65" s="13">
        <f t="shared" si="23"/>
        <v>1462.6612903225807</v>
      </c>
      <c r="W65" s="13">
        <f t="shared" si="23"/>
        <v>1462.6612903225807</v>
      </c>
      <c r="X65" s="13">
        <f t="shared" si="23"/>
        <v>1462.6612903225807</v>
      </c>
      <c r="Y65" s="13">
        <f t="shared" si="23"/>
        <v>1462.6612903225807</v>
      </c>
      <c r="Z65" s="13">
        <f t="shared" si="23"/>
        <v>1462.6612903225807</v>
      </c>
      <c r="AA65" s="13">
        <f t="shared" si="23"/>
        <v>1462.6612903225807</v>
      </c>
      <c r="AB65" s="13">
        <f t="shared" si="23"/>
        <v>1462.6612903225807</v>
      </c>
      <c r="AC65" s="13">
        <f t="shared" si="23"/>
        <v>1462.6612903225807</v>
      </c>
      <c r="AD65" s="13">
        <f t="shared" si="23"/>
        <v>1462.6612903225807</v>
      </c>
      <c r="AE65" s="13">
        <f t="shared" si="23"/>
        <v>1462.6612903225807</v>
      </c>
      <c r="AF65" s="13">
        <f t="shared" si="23"/>
        <v>1462.6612903225807</v>
      </c>
      <c r="AG65" s="13">
        <f t="shared" si="23"/>
        <v>1462.6612903225807</v>
      </c>
      <c r="AH65" s="13">
        <f t="shared" si="23"/>
        <v>1462.6612903225807</v>
      </c>
      <c r="AI65" s="13">
        <f t="shared" si="23"/>
        <v>1462.6612903225807</v>
      </c>
      <c r="AJ65" s="13">
        <f t="shared" si="23"/>
        <v>1462.6612903225807</v>
      </c>
      <c r="AK65" s="13">
        <f t="shared" si="23"/>
        <v>1462.6612903225807</v>
      </c>
      <c r="AL65" s="13">
        <f t="shared" si="23"/>
        <v>1462.6612903225807</v>
      </c>
      <c r="AM65" s="13">
        <f t="shared" si="23"/>
        <v>1462.6612903225807</v>
      </c>
      <c r="AN65" s="13">
        <f t="shared" si="23"/>
        <v>1462.6612903225807</v>
      </c>
      <c r="AO65" s="13">
        <f t="shared" si="23"/>
        <v>1462.6612903225807</v>
      </c>
      <c r="AP65" s="13">
        <f t="shared" si="23"/>
        <v>1462.6612903225807</v>
      </c>
      <c r="AQ65" s="58"/>
    </row>
    <row r="66" spans="3:43" ht="12.75">
      <c r="C66" s="13" t="s">
        <v>49</v>
      </c>
      <c r="D66" s="13"/>
      <c r="E66" s="13"/>
      <c r="F66" s="13">
        <v>2800</v>
      </c>
      <c r="G66" s="13">
        <v>2800</v>
      </c>
      <c r="H66" s="13">
        <v>2800</v>
      </c>
      <c r="I66" s="13">
        <v>2800</v>
      </c>
      <c r="J66" s="13">
        <v>2800</v>
      </c>
      <c r="K66" s="13">
        <v>2800</v>
      </c>
      <c r="L66" s="13">
        <v>2800</v>
      </c>
      <c r="M66" s="13">
        <v>2800</v>
      </c>
      <c r="N66" s="13">
        <v>2800</v>
      </c>
      <c r="O66" s="13">
        <v>2800</v>
      </c>
      <c r="P66" s="13">
        <v>2800</v>
      </c>
      <c r="Q66" s="13">
        <v>2800</v>
      </c>
      <c r="R66" s="13">
        <v>2800</v>
      </c>
      <c r="S66" s="13">
        <v>2800</v>
      </c>
      <c r="T66" s="13">
        <v>2800</v>
      </c>
      <c r="U66" s="13">
        <v>2800</v>
      </c>
      <c r="V66" s="13">
        <v>2800</v>
      </c>
      <c r="W66" s="13">
        <v>2800</v>
      </c>
      <c r="X66" s="13">
        <v>2800</v>
      </c>
      <c r="Y66" s="13">
        <v>2800</v>
      </c>
      <c r="Z66" s="13">
        <v>2800</v>
      </c>
      <c r="AA66" s="13">
        <v>2800</v>
      </c>
      <c r="AB66" s="13">
        <v>2800</v>
      </c>
      <c r="AC66" s="13">
        <v>2800</v>
      </c>
      <c r="AD66" s="13">
        <v>2800</v>
      </c>
      <c r="AE66" s="13">
        <v>2800</v>
      </c>
      <c r="AF66" s="13">
        <v>2800</v>
      </c>
      <c r="AG66" s="13">
        <v>2800</v>
      </c>
      <c r="AH66" s="13">
        <v>2800</v>
      </c>
      <c r="AI66" s="13">
        <v>2800</v>
      </c>
      <c r="AJ66" s="13">
        <v>2800</v>
      </c>
      <c r="AK66" s="13">
        <v>2800</v>
      </c>
      <c r="AL66" s="13">
        <v>2800</v>
      </c>
      <c r="AM66" s="13">
        <v>2800</v>
      </c>
      <c r="AN66" s="13">
        <v>2800</v>
      </c>
      <c r="AO66" s="13">
        <v>2800</v>
      </c>
      <c r="AP66" s="13">
        <v>2800</v>
      </c>
      <c r="AQ66" s="58"/>
    </row>
    <row r="67" spans="3:43" ht="12.75">
      <c r="C67" s="13" t="s">
        <v>50</v>
      </c>
      <c r="D67" s="13"/>
      <c r="E67" s="13"/>
      <c r="F67" s="13">
        <f>'incr.cement'!$F$10*430/7.44*1.8</f>
        <v>80068.31726755216</v>
      </c>
      <c r="G67" s="13">
        <f>'incr.cement'!$F$10*430/7.44*1.8</f>
        <v>80068.31726755216</v>
      </c>
      <c r="H67" s="13">
        <f>'incr.cement'!$F$10*430/7.44*1.8</f>
        <v>80068.31726755216</v>
      </c>
      <c r="I67" s="13">
        <f>'incr.cement'!$F$10*430/7.44*1.8</f>
        <v>80068.31726755216</v>
      </c>
      <c r="J67" s="13">
        <f>'incr.cement'!$F$10*430/7.44*1.8</f>
        <v>80068.31726755216</v>
      </c>
      <c r="K67" s="13">
        <f>'incr.cement'!$F$10*430/7.44*1.8</f>
        <v>80068.31726755216</v>
      </c>
      <c r="L67" s="13">
        <f>'incr.cement'!$F$10*430/7.44*1.8</f>
        <v>80068.31726755216</v>
      </c>
      <c r="M67" s="13">
        <f>'incr.cement'!$F$10*430/7.44*1.8</f>
        <v>80068.31726755216</v>
      </c>
      <c r="N67" s="13">
        <f>'incr.cement'!$F$10*430/7.44*1.8</f>
        <v>80068.31726755216</v>
      </c>
      <c r="O67" s="13">
        <f>'incr.cement'!$F$10*430/7.44*1.8</f>
        <v>80068.31726755216</v>
      </c>
      <c r="P67" s="13">
        <f>'incr.cement'!$F$10*430/7.44*1.8</f>
        <v>80068.31726755216</v>
      </c>
      <c r="Q67" s="13">
        <f>'incr.cement'!$F$10*430/7.44*1.8</f>
        <v>80068.31726755216</v>
      </c>
      <c r="R67" s="13">
        <f>'incr.cement'!$F$10*430/7.44*1.8</f>
        <v>80068.31726755216</v>
      </c>
      <c r="S67" s="13">
        <f>'incr.cement'!$F$10*430/7.44*1.8</f>
        <v>80068.31726755216</v>
      </c>
      <c r="T67" s="13">
        <f>'incr.cement'!$F$10*430/7.44*1.8</f>
        <v>80068.31726755216</v>
      </c>
      <c r="U67" s="13">
        <f>'incr.cement'!$F$10*430/7.44*1.8</f>
        <v>80068.31726755216</v>
      </c>
      <c r="V67" s="13">
        <f>'incr.cement'!$F$10*430/7.44*1.8</f>
        <v>80068.31726755216</v>
      </c>
      <c r="W67" s="13">
        <f>'incr.cement'!$F$10*430/7.44*1.8</f>
        <v>80068.31726755216</v>
      </c>
      <c r="X67" s="13">
        <f>'incr.cement'!$F$10*430/7.44*1.8</f>
        <v>80068.31726755216</v>
      </c>
      <c r="Y67" s="13">
        <f>'incr.cement'!$F$10*430/7.44*1.8</f>
        <v>80068.31726755216</v>
      </c>
      <c r="Z67" s="13">
        <f>'incr.cement'!$F$10*430/7.44*1.8</f>
        <v>80068.31726755216</v>
      </c>
      <c r="AA67" s="13">
        <f>'incr.cement'!$F$10*430/7.44*1.8</f>
        <v>80068.31726755216</v>
      </c>
      <c r="AB67" s="13">
        <f>'incr.cement'!$F$10*430/7.44*1.8</f>
        <v>80068.31726755216</v>
      </c>
      <c r="AC67" s="13">
        <f>'incr.cement'!$F$10*430/7.44*1.8</f>
        <v>80068.31726755216</v>
      </c>
      <c r="AD67" s="13">
        <f>'incr.cement'!$F$10*430/7.44*1.8</f>
        <v>80068.31726755216</v>
      </c>
      <c r="AE67" s="13">
        <f>'incr.cement'!$F$10*430/7.44*1.8</f>
        <v>80068.31726755216</v>
      </c>
      <c r="AF67" s="13">
        <f>'incr.cement'!$F$10*430/7.44*1.8</f>
        <v>80068.31726755216</v>
      </c>
      <c r="AG67" s="13">
        <f>'incr.cement'!$F$10*430/7.44*1.8</f>
        <v>80068.31726755216</v>
      </c>
      <c r="AH67" s="13">
        <f>'incr.cement'!$F$10*430/7.44*1.8</f>
        <v>80068.31726755216</v>
      </c>
      <c r="AI67" s="13">
        <f>'incr.cement'!$F$10*430/7.44*1.8</f>
        <v>80068.31726755216</v>
      </c>
      <c r="AJ67" s="13">
        <f>'incr.cement'!$F$10*430/7.44*1.8</f>
        <v>80068.31726755216</v>
      </c>
      <c r="AK67" s="13">
        <f>'incr.cement'!$F$10*430/7.44*1.8</f>
        <v>80068.31726755216</v>
      </c>
      <c r="AL67" s="13">
        <f>'incr.cement'!$F$10*430/7.44*1.8</f>
        <v>80068.31726755216</v>
      </c>
      <c r="AM67" s="13">
        <f>'incr.cement'!$F$10*430/7.44*1.8</f>
        <v>80068.31726755216</v>
      </c>
      <c r="AN67" s="13">
        <f>'incr.cement'!$F$10*430/7.44*1.8</f>
        <v>80068.31726755216</v>
      </c>
      <c r="AO67" s="13">
        <f>'incr.cement'!$F$10*430/7.44*1.8</f>
        <v>80068.31726755216</v>
      </c>
      <c r="AP67" s="13">
        <f>'incr.cement'!$F$10*430/7.44*1.8</f>
        <v>80068.31726755216</v>
      </c>
      <c r="AQ67" s="58"/>
    </row>
    <row r="68" spans="3:43" ht="12.75">
      <c r="C68" s="13" t="s">
        <v>51</v>
      </c>
      <c r="D68" s="13"/>
      <c r="E68" s="13"/>
      <c r="F68" s="13">
        <f>-'incr.cement'!$F$10*286.4/7.44</f>
        <v>-29627.346337760908</v>
      </c>
      <c r="G68" s="13">
        <f>-'incr.cement'!$F$10*286.4/7.44</f>
        <v>-29627.346337760908</v>
      </c>
      <c r="H68" s="13">
        <f>-'incr.cement'!$F$10*286.4/7.44</f>
        <v>-29627.346337760908</v>
      </c>
      <c r="I68" s="13">
        <f>-'incr.cement'!$F$10*286.4/7.44</f>
        <v>-29627.346337760908</v>
      </c>
      <c r="J68" s="13">
        <f>-'incr.cement'!$F$10*286.4/7.44</f>
        <v>-29627.346337760908</v>
      </c>
      <c r="K68" s="13">
        <f>-'incr.cement'!$F$10*286.4/7.44</f>
        <v>-29627.346337760908</v>
      </c>
      <c r="L68" s="13">
        <f>-'incr.cement'!$F$10*286.4/7.44</f>
        <v>-29627.346337760908</v>
      </c>
      <c r="M68" s="13">
        <f>-'incr.cement'!$F$10*286.4/7.44</f>
        <v>-29627.346337760908</v>
      </c>
      <c r="N68" s="13">
        <f>-'incr.cement'!$F$10*286.4/7.44</f>
        <v>-29627.346337760908</v>
      </c>
      <c r="O68" s="13">
        <f>-'incr.cement'!$F$10*286.4/7.44</f>
        <v>-29627.346337760908</v>
      </c>
      <c r="P68" s="13">
        <f>-'incr.cement'!$F$10*286.4/7.44</f>
        <v>-29627.346337760908</v>
      </c>
      <c r="Q68" s="13">
        <f>-'incr.cement'!$F$10*286.4/7.44</f>
        <v>-29627.346337760908</v>
      </c>
      <c r="R68" s="13">
        <f>-'incr.cement'!$F$10*286.4/7.44</f>
        <v>-29627.346337760908</v>
      </c>
      <c r="S68" s="13">
        <f>-'incr.cement'!$F$10*286.4/7.44</f>
        <v>-29627.346337760908</v>
      </c>
      <c r="T68" s="13">
        <f>-'incr.cement'!$F$10*286.4/7.44</f>
        <v>-29627.346337760908</v>
      </c>
      <c r="U68" s="13">
        <f>-'incr.cement'!$F$10*286.4/7.44</f>
        <v>-29627.346337760908</v>
      </c>
      <c r="V68" s="13">
        <f>-'incr.cement'!$F$10*286.4/7.44</f>
        <v>-29627.346337760908</v>
      </c>
      <c r="W68" s="13">
        <f>-'incr.cement'!$F$10*286.4/7.44</f>
        <v>-29627.346337760908</v>
      </c>
      <c r="X68" s="13">
        <f>-'incr.cement'!$F$10*286.4/7.44</f>
        <v>-29627.346337760908</v>
      </c>
      <c r="Y68" s="13">
        <f>-'incr.cement'!$F$10*286.4/7.44</f>
        <v>-29627.346337760908</v>
      </c>
      <c r="Z68" s="13">
        <f>-'incr.cement'!$F$10*286.4/7.44</f>
        <v>-29627.346337760908</v>
      </c>
      <c r="AA68" s="13">
        <f>-'incr.cement'!$F$10*286.4/7.44</f>
        <v>-29627.346337760908</v>
      </c>
      <c r="AB68" s="13">
        <f>-'incr.cement'!$F$10*286.4/7.44</f>
        <v>-29627.346337760908</v>
      </c>
      <c r="AC68" s="13">
        <f>-'incr.cement'!$F$10*286.4/7.44</f>
        <v>-29627.346337760908</v>
      </c>
      <c r="AD68" s="13">
        <f>-'incr.cement'!$F$10*286.4/7.44</f>
        <v>-29627.346337760908</v>
      </c>
      <c r="AE68" s="13">
        <f>-'incr.cement'!$F$10*286.4/7.44</f>
        <v>-29627.346337760908</v>
      </c>
      <c r="AF68" s="13">
        <f>-'incr.cement'!$F$10*286.4/7.44</f>
        <v>-29627.346337760908</v>
      </c>
      <c r="AG68" s="13">
        <f>-'incr.cement'!$F$10*286.4/7.44</f>
        <v>-29627.346337760908</v>
      </c>
      <c r="AH68" s="13">
        <f>-'incr.cement'!$F$10*286.4/7.44</f>
        <v>-29627.346337760908</v>
      </c>
      <c r="AI68" s="13">
        <f>-'incr.cement'!$F$10*286.4/7.44</f>
        <v>-29627.346337760908</v>
      </c>
      <c r="AJ68" s="13">
        <f>-'incr.cement'!$F$10*286.4/7.44</f>
        <v>-29627.346337760908</v>
      </c>
      <c r="AK68" s="13">
        <f>-'incr.cement'!$F$10*286.4/7.44</f>
        <v>-29627.346337760908</v>
      </c>
      <c r="AL68" s="13">
        <f>-'incr.cement'!$F$10*286.4/7.44</f>
        <v>-29627.346337760908</v>
      </c>
      <c r="AM68" s="13">
        <f>-'incr.cement'!$F$10*286.4/7.44</f>
        <v>-29627.346337760908</v>
      </c>
      <c r="AN68" s="13">
        <f>-'incr.cement'!$F$10*286.4/7.44</f>
        <v>-29627.346337760908</v>
      </c>
      <c r="AO68" s="13">
        <f>-'incr.cement'!$F$10*286.4/7.44</f>
        <v>-29627.346337760908</v>
      </c>
      <c r="AP68" s="13">
        <f>-'incr.cement'!$F$10*286.4/7.44</f>
        <v>-29627.346337760908</v>
      </c>
      <c r="AQ68" s="58"/>
    </row>
    <row r="69" spans="3:43" ht="12.75">
      <c r="C69" s="13" t="s">
        <v>20</v>
      </c>
      <c r="D69" s="13">
        <f aca="true" t="shared" si="24" ref="D69:AP69">SUM(D63:D68)</f>
        <v>-3300</v>
      </c>
      <c r="E69" s="13">
        <f t="shared" si="24"/>
        <v>-186700</v>
      </c>
      <c r="F69" s="13">
        <f t="shared" si="24"/>
        <v>59834.45047893737</v>
      </c>
      <c r="G69" s="13">
        <f t="shared" si="24"/>
        <v>59834.45047893737</v>
      </c>
      <c r="H69" s="13">
        <f t="shared" si="24"/>
        <v>59834.45047893737</v>
      </c>
      <c r="I69" s="13">
        <f t="shared" si="24"/>
        <v>59834.45047893737</v>
      </c>
      <c r="J69" s="13">
        <f t="shared" si="24"/>
        <v>59834.45047893737</v>
      </c>
      <c r="K69" s="13">
        <f t="shared" si="24"/>
        <v>59834.45047893737</v>
      </c>
      <c r="L69" s="13">
        <f t="shared" si="24"/>
        <v>59834.45047893737</v>
      </c>
      <c r="M69" s="13">
        <f t="shared" si="24"/>
        <v>59834.45047893737</v>
      </c>
      <c r="N69" s="13">
        <f t="shared" si="24"/>
        <v>59834.45047893737</v>
      </c>
      <c r="O69" s="13">
        <f t="shared" si="24"/>
        <v>59834.45047893737</v>
      </c>
      <c r="P69" s="13">
        <f t="shared" si="24"/>
        <v>59834.45047893737</v>
      </c>
      <c r="Q69" s="13">
        <f t="shared" si="24"/>
        <v>59834.45047893737</v>
      </c>
      <c r="R69" s="13">
        <f t="shared" si="24"/>
        <v>59834.45047893737</v>
      </c>
      <c r="S69" s="13">
        <f t="shared" si="24"/>
        <v>59834.45047893737</v>
      </c>
      <c r="T69" s="13">
        <f t="shared" si="24"/>
        <v>59834.45047893737</v>
      </c>
      <c r="U69" s="13">
        <f t="shared" si="24"/>
        <v>59834.45047893737</v>
      </c>
      <c r="V69" s="13">
        <f t="shared" si="24"/>
        <v>59834.45047893737</v>
      </c>
      <c r="W69" s="13">
        <f t="shared" si="24"/>
        <v>59834.45047893737</v>
      </c>
      <c r="X69" s="13">
        <f t="shared" si="24"/>
        <v>59834.45047893737</v>
      </c>
      <c r="Y69" s="13">
        <f t="shared" si="24"/>
        <v>59834.45047893737</v>
      </c>
      <c r="Z69" s="13">
        <f t="shared" si="24"/>
        <v>59834.45047893737</v>
      </c>
      <c r="AA69" s="13">
        <f t="shared" si="24"/>
        <v>59834.45047893737</v>
      </c>
      <c r="AB69" s="13">
        <f t="shared" si="24"/>
        <v>59834.45047893737</v>
      </c>
      <c r="AC69" s="13">
        <f t="shared" si="24"/>
        <v>59834.45047893737</v>
      </c>
      <c r="AD69" s="13">
        <f t="shared" si="24"/>
        <v>59834.45047893737</v>
      </c>
      <c r="AE69" s="13">
        <f t="shared" si="24"/>
        <v>59834.45047893737</v>
      </c>
      <c r="AF69" s="13">
        <f t="shared" si="24"/>
        <v>59834.45047893737</v>
      </c>
      <c r="AG69" s="13">
        <f t="shared" si="24"/>
        <v>59834.45047893737</v>
      </c>
      <c r="AH69" s="13">
        <f t="shared" si="24"/>
        <v>59834.45047893737</v>
      </c>
      <c r="AI69" s="13">
        <f t="shared" si="24"/>
        <v>59834.45047893737</v>
      </c>
      <c r="AJ69" s="13">
        <f t="shared" si="24"/>
        <v>59834.45047893737</v>
      </c>
      <c r="AK69" s="13">
        <f t="shared" si="24"/>
        <v>59834.45047893737</v>
      </c>
      <c r="AL69" s="13">
        <f t="shared" si="24"/>
        <v>59834.45047893737</v>
      </c>
      <c r="AM69" s="13">
        <f t="shared" si="24"/>
        <v>59834.45047893737</v>
      </c>
      <c r="AN69" s="13">
        <f t="shared" si="24"/>
        <v>59834.45047893737</v>
      </c>
      <c r="AO69" s="13">
        <f t="shared" si="24"/>
        <v>59834.45047893737</v>
      </c>
      <c r="AP69" s="13">
        <f t="shared" si="24"/>
        <v>59834.45047893737</v>
      </c>
      <c r="AQ69" s="59"/>
    </row>
    <row r="70" spans="3:43" ht="12.75">
      <c r="C70" s="13" t="s">
        <v>21</v>
      </c>
      <c r="D70" s="13">
        <f aca="true" t="shared" si="25" ref="D70:AP70">D69*1/(1+0.15)^D$5</f>
        <v>-3300</v>
      </c>
      <c r="E70" s="13">
        <f t="shared" si="25"/>
        <v>-162347.82608695654</v>
      </c>
      <c r="F70" s="13">
        <f t="shared" si="25"/>
        <v>45243.440815831666</v>
      </c>
      <c r="G70" s="13">
        <f t="shared" si="25"/>
        <v>39342.12244854928</v>
      </c>
      <c r="H70" s="13">
        <f t="shared" si="25"/>
        <v>34210.54125960807</v>
      </c>
      <c r="I70" s="13">
        <f t="shared" si="25"/>
        <v>29748.296747485278</v>
      </c>
      <c r="J70" s="13">
        <f t="shared" si="25"/>
        <v>25868.08412824807</v>
      </c>
      <c r="K70" s="13">
        <f t="shared" si="25"/>
        <v>22493.98619847659</v>
      </c>
      <c r="L70" s="13">
        <f t="shared" si="25"/>
        <v>19559.987998675297</v>
      </c>
      <c r="M70" s="13">
        <f t="shared" si="25"/>
        <v>17008.685216239388</v>
      </c>
      <c r="N70" s="13">
        <f t="shared" si="25"/>
        <v>14790.16105759947</v>
      </c>
      <c r="O70" s="13">
        <f t="shared" si="25"/>
        <v>12861.009615303887</v>
      </c>
      <c r="P70" s="13">
        <f t="shared" si="25"/>
        <v>11183.486622003382</v>
      </c>
      <c r="Q70" s="13">
        <f t="shared" si="25"/>
        <v>9724.770975655114</v>
      </c>
      <c r="R70" s="13">
        <f t="shared" si="25"/>
        <v>8456.322587526187</v>
      </c>
      <c r="S70" s="13">
        <f t="shared" si="25"/>
        <v>7353.323989153208</v>
      </c>
      <c r="T70" s="13">
        <f t="shared" si="25"/>
        <v>6394.194773176703</v>
      </c>
      <c r="U70" s="13">
        <f t="shared" si="25"/>
        <v>5560.169367979743</v>
      </c>
      <c r="V70" s="13">
        <f t="shared" si="25"/>
        <v>4834.929885199777</v>
      </c>
      <c r="W70" s="13">
        <f t="shared" si="25"/>
        <v>4204.2868566954585</v>
      </c>
      <c r="X70" s="13">
        <f t="shared" si="25"/>
        <v>3655.90161451779</v>
      </c>
      <c r="Y70" s="13">
        <f t="shared" si="25"/>
        <v>3179.044882189383</v>
      </c>
      <c r="Z70" s="13">
        <f t="shared" si="25"/>
        <v>2764.3868540777244</v>
      </c>
      <c r="AA70" s="13">
        <f t="shared" si="25"/>
        <v>2403.8146557197606</v>
      </c>
      <c r="AB70" s="13">
        <f t="shared" si="25"/>
        <v>2090.2736136693575</v>
      </c>
      <c r="AC70" s="13">
        <f t="shared" si="25"/>
        <v>1817.6292292777023</v>
      </c>
      <c r="AD70" s="13">
        <f t="shared" si="25"/>
        <v>1580.547155893654</v>
      </c>
      <c r="AE70" s="13">
        <f t="shared" si="25"/>
        <v>1374.3888312118734</v>
      </c>
      <c r="AF70" s="13">
        <f t="shared" si="25"/>
        <v>1195.1207227929335</v>
      </c>
      <c r="AG70" s="13">
        <f t="shared" si="25"/>
        <v>1039.23541112429</v>
      </c>
      <c r="AH70" s="13">
        <f t="shared" si="25"/>
        <v>903.6829661950347</v>
      </c>
      <c r="AI70" s="13">
        <f t="shared" si="25"/>
        <v>683.3141521323518</v>
      </c>
      <c r="AJ70" s="13">
        <f t="shared" si="25"/>
        <v>594.1862192455234</v>
      </c>
      <c r="AK70" s="13">
        <f t="shared" si="25"/>
        <v>516.6836689091507</v>
      </c>
      <c r="AL70" s="13">
        <f t="shared" si="25"/>
        <v>449.2901468775225</v>
      </c>
      <c r="AM70" s="13">
        <f t="shared" si="25"/>
        <v>390.6870842413239</v>
      </c>
      <c r="AN70" s="13">
        <f t="shared" si="25"/>
        <v>339.7278993402816</v>
      </c>
      <c r="AO70" s="13">
        <f t="shared" si="25"/>
        <v>295.41556464372314</v>
      </c>
      <c r="AP70" s="13">
        <f t="shared" si="25"/>
        <v>295.41556464372314</v>
      </c>
      <c r="AQ70" s="12">
        <f>SUM(D70:AP70)</f>
        <v>178758.72069315313</v>
      </c>
    </row>
    <row r="71" spans="3:43" ht="12.75">
      <c r="C71" s="13" t="s">
        <v>22</v>
      </c>
      <c r="D71" s="13">
        <f>D70</f>
        <v>-3300</v>
      </c>
      <c r="E71" s="13">
        <f aca="true" t="shared" si="26" ref="E71:AP71">E70+D71</f>
        <v>-165647.82608695654</v>
      </c>
      <c r="F71" s="13">
        <f t="shared" si="26"/>
        <v>-120404.38527112488</v>
      </c>
      <c r="G71" s="13">
        <f>G70+F71</f>
        <v>-81062.2628225756</v>
      </c>
      <c r="H71" s="13">
        <f t="shared" si="26"/>
        <v>-46851.721562967534</v>
      </c>
      <c r="I71" s="13">
        <f t="shared" si="26"/>
        <v>-17103.424815482256</v>
      </c>
      <c r="J71" s="66">
        <f t="shared" si="26"/>
        <v>8764.659312765813</v>
      </c>
      <c r="K71" s="67">
        <f t="shared" si="26"/>
        <v>31258.6455112424</v>
      </c>
      <c r="L71" s="13">
        <f t="shared" si="26"/>
        <v>50818.633509917694</v>
      </c>
      <c r="M71" s="13">
        <f t="shared" si="26"/>
        <v>67827.31872615709</v>
      </c>
      <c r="N71" s="13">
        <f t="shared" si="26"/>
        <v>82617.47978375656</v>
      </c>
      <c r="O71" s="13">
        <f t="shared" si="26"/>
        <v>95478.48939906045</v>
      </c>
      <c r="P71" s="13">
        <f t="shared" si="26"/>
        <v>106661.97602106383</v>
      </c>
      <c r="Q71" s="13">
        <f t="shared" si="26"/>
        <v>116386.74699671895</v>
      </c>
      <c r="R71" s="13">
        <f t="shared" si="26"/>
        <v>124843.06958424514</v>
      </c>
      <c r="S71" s="13">
        <f t="shared" si="26"/>
        <v>132196.39357339835</v>
      </c>
      <c r="T71" s="12">
        <f t="shared" si="26"/>
        <v>138590.58834657507</v>
      </c>
      <c r="U71" s="13">
        <f t="shared" si="26"/>
        <v>144150.7577145548</v>
      </c>
      <c r="V71" s="13">
        <f t="shared" si="26"/>
        <v>148985.6875997546</v>
      </c>
      <c r="W71" s="13">
        <f t="shared" si="26"/>
        <v>153189.97445645006</v>
      </c>
      <c r="X71" s="13">
        <f t="shared" si="26"/>
        <v>156845.87607096785</v>
      </c>
      <c r="Y71" s="13">
        <f t="shared" si="26"/>
        <v>160024.92095315724</v>
      </c>
      <c r="Z71" s="13">
        <f t="shared" si="26"/>
        <v>162789.30780723496</v>
      </c>
      <c r="AA71" s="13">
        <f t="shared" si="26"/>
        <v>165193.12246295472</v>
      </c>
      <c r="AB71" s="14">
        <f t="shared" si="26"/>
        <v>167283.39607662408</v>
      </c>
      <c r="AC71" s="13">
        <f t="shared" si="26"/>
        <v>169101.02530590177</v>
      </c>
      <c r="AD71" s="13">
        <f t="shared" si="26"/>
        <v>170681.5724617954</v>
      </c>
      <c r="AE71" s="13">
        <f t="shared" si="26"/>
        <v>172055.96129300728</v>
      </c>
      <c r="AF71" s="13">
        <f t="shared" si="26"/>
        <v>173251.0820158002</v>
      </c>
      <c r="AG71" s="13">
        <f t="shared" si="26"/>
        <v>174290.3174269245</v>
      </c>
      <c r="AH71" s="13">
        <f t="shared" si="26"/>
        <v>175194.00039311955</v>
      </c>
      <c r="AI71" s="13">
        <f t="shared" si="26"/>
        <v>175877.3145452519</v>
      </c>
      <c r="AJ71" s="13">
        <f t="shared" si="26"/>
        <v>176471.5007644974</v>
      </c>
      <c r="AK71" s="13">
        <f t="shared" si="26"/>
        <v>176988.18443340657</v>
      </c>
      <c r="AL71" s="13">
        <f t="shared" si="26"/>
        <v>177437.4745802841</v>
      </c>
      <c r="AM71" s="13">
        <f t="shared" si="26"/>
        <v>177828.16166452543</v>
      </c>
      <c r="AN71" s="13">
        <f t="shared" si="26"/>
        <v>178167.8895638657</v>
      </c>
      <c r="AO71" s="13">
        <f t="shared" si="26"/>
        <v>178463.3051285094</v>
      </c>
      <c r="AP71" s="13">
        <f t="shared" si="26"/>
        <v>178758.72069315313</v>
      </c>
      <c r="AQ71" s="57"/>
    </row>
    <row r="72" spans="3:43" ht="12.75">
      <c r="C72" s="12" t="s">
        <v>24</v>
      </c>
      <c r="D72" s="56">
        <f>IRR(D69:AP69,10%)</f>
        <v>0.3132012242747039</v>
      </c>
      <c r="E72" s="60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59"/>
    </row>
    <row r="74" spans="2:3" ht="12.75">
      <c r="B74" s="52">
        <v>7</v>
      </c>
      <c r="C74" s="7" t="s">
        <v>60</v>
      </c>
    </row>
    <row r="75" spans="3:43" ht="12.75">
      <c r="C75" s="13" t="s">
        <v>2</v>
      </c>
      <c r="D75" s="13">
        <v>-3300</v>
      </c>
      <c r="E75" s="13">
        <v>-186700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57"/>
    </row>
    <row r="76" spans="3:43" ht="12.75">
      <c r="C76" s="13" t="s">
        <v>39</v>
      </c>
      <c r="D76" s="13"/>
      <c r="E76" s="13"/>
      <c r="F76" s="13">
        <f>0.027*88*'incr.cement'!$F$6</f>
        <v>5130.8182588235295</v>
      </c>
      <c r="G76" s="13">
        <f>0.027*88*'incr.cement'!$F$6</f>
        <v>5130.8182588235295</v>
      </c>
      <c r="H76" s="13">
        <f>0.027*88*'incr.cement'!$F$6</f>
        <v>5130.8182588235295</v>
      </c>
      <c r="I76" s="13">
        <f>0.027*88*'incr.cement'!$F$6</f>
        <v>5130.8182588235295</v>
      </c>
      <c r="J76" s="13">
        <f>0.027*88*'incr.cement'!$F$6</f>
        <v>5130.8182588235295</v>
      </c>
      <c r="K76" s="13">
        <f>0.027*88*'incr.cement'!$F$6</f>
        <v>5130.8182588235295</v>
      </c>
      <c r="L76" s="13">
        <f>0.027*88*'incr.cement'!$F$6</f>
        <v>5130.8182588235295</v>
      </c>
      <c r="M76" s="13">
        <f>0.027*88*'incr.cement'!$F$6</f>
        <v>5130.8182588235295</v>
      </c>
      <c r="N76" s="13">
        <f>0.027*88*'incr.cement'!$F$6</f>
        <v>5130.8182588235295</v>
      </c>
      <c r="O76" s="13">
        <f>0.027*88*'incr.cement'!$F$6</f>
        <v>5130.8182588235295</v>
      </c>
      <c r="P76" s="13">
        <f>0.027*88*'incr.cement'!$F$6</f>
        <v>5130.8182588235295</v>
      </c>
      <c r="Q76" s="13">
        <f>0.027*88*'incr.cement'!$F$6</f>
        <v>5130.8182588235295</v>
      </c>
      <c r="R76" s="13">
        <f>0.027*88*'incr.cement'!$F$6</f>
        <v>5130.8182588235295</v>
      </c>
      <c r="S76" s="13">
        <f>0.027*88*'incr.cement'!$F$6</f>
        <v>5130.8182588235295</v>
      </c>
      <c r="T76" s="13">
        <f>0.027*88*'incr.cement'!$F$6</f>
        <v>5130.8182588235295</v>
      </c>
      <c r="U76" s="13">
        <f>0.027*88*'incr.cement'!$F$6</f>
        <v>5130.8182588235295</v>
      </c>
      <c r="V76" s="13">
        <f>0.027*88*'incr.cement'!$F$6</f>
        <v>5130.8182588235295</v>
      </c>
      <c r="W76" s="13">
        <f>0.027*88*'incr.cement'!$F$6</f>
        <v>5130.8182588235295</v>
      </c>
      <c r="X76" s="13">
        <f>0.027*88*'incr.cement'!$F$6</f>
        <v>5130.8182588235295</v>
      </c>
      <c r="Y76" s="13">
        <f>0.027*88*'incr.cement'!$F$6</f>
        <v>5130.8182588235295</v>
      </c>
      <c r="Z76" s="13">
        <f>0.027*88*'incr.cement'!$F$6</f>
        <v>5130.8182588235295</v>
      </c>
      <c r="AA76" s="13">
        <f>0.027*88*'incr.cement'!$F$6</f>
        <v>5130.8182588235295</v>
      </c>
      <c r="AB76" s="13">
        <f>0.027*88*'incr.cement'!$F$6</f>
        <v>5130.8182588235295</v>
      </c>
      <c r="AC76" s="13">
        <f>0.027*88*'incr.cement'!$F$6</f>
        <v>5130.8182588235295</v>
      </c>
      <c r="AD76" s="13">
        <f>0.027*88*'incr.cement'!$F$6</f>
        <v>5130.8182588235295</v>
      </c>
      <c r="AE76" s="13">
        <f>0.027*88*'incr.cement'!$F$6</f>
        <v>5130.8182588235295</v>
      </c>
      <c r="AF76" s="13">
        <f>0.027*88*'incr.cement'!$F$6</f>
        <v>5130.8182588235295</v>
      </c>
      <c r="AG76" s="13">
        <f>0.027*88*'incr.cement'!$F$6</f>
        <v>5130.8182588235295</v>
      </c>
      <c r="AH76" s="13">
        <f>0.027*88*'incr.cement'!$F$6</f>
        <v>5130.8182588235295</v>
      </c>
      <c r="AI76" s="13">
        <f>0.027*88*'incr.cement'!$F$6</f>
        <v>5130.8182588235295</v>
      </c>
      <c r="AJ76" s="13">
        <f>0.027*88*'incr.cement'!$F$6</f>
        <v>5130.8182588235295</v>
      </c>
      <c r="AK76" s="13">
        <f>0.027*88*'incr.cement'!$F$6</f>
        <v>5130.8182588235295</v>
      </c>
      <c r="AL76" s="13">
        <f>0.027*88*'incr.cement'!$F$6</f>
        <v>5130.8182588235295</v>
      </c>
      <c r="AM76" s="13">
        <f>0.027*88*'incr.cement'!$F$6</f>
        <v>5130.8182588235295</v>
      </c>
      <c r="AN76" s="13">
        <f>0.027*88*'incr.cement'!$F$6</f>
        <v>5130.8182588235295</v>
      </c>
      <c r="AO76" s="13">
        <f>0.027*88*'incr.cement'!$F$6</f>
        <v>5130.8182588235295</v>
      </c>
      <c r="AP76" s="13">
        <f>0.027*88*'incr.cement'!$F$6</f>
        <v>5130.8182588235295</v>
      </c>
      <c r="AQ76" s="58"/>
    </row>
    <row r="77" spans="3:43" ht="12.75">
      <c r="C77" s="13" t="s">
        <v>40</v>
      </c>
      <c r="D77" s="13"/>
      <c r="E77" s="13"/>
      <c r="F77" s="13">
        <f>2.591*350/7.44*12</f>
        <v>1462.6612903225807</v>
      </c>
      <c r="G77" s="13">
        <f>2.591*350/7.44*12</f>
        <v>1462.6612903225807</v>
      </c>
      <c r="H77" s="13">
        <f aca="true" t="shared" si="27" ref="H77:AP77">2.591*350/7.44*12</f>
        <v>1462.6612903225807</v>
      </c>
      <c r="I77" s="13">
        <f t="shared" si="27"/>
        <v>1462.6612903225807</v>
      </c>
      <c r="J77" s="13">
        <f t="shared" si="27"/>
        <v>1462.6612903225807</v>
      </c>
      <c r="K77" s="13">
        <f t="shared" si="27"/>
        <v>1462.6612903225807</v>
      </c>
      <c r="L77" s="13">
        <f t="shared" si="27"/>
        <v>1462.6612903225807</v>
      </c>
      <c r="M77" s="13">
        <f t="shared" si="27"/>
        <v>1462.6612903225807</v>
      </c>
      <c r="N77" s="13">
        <f t="shared" si="27"/>
        <v>1462.6612903225807</v>
      </c>
      <c r="O77" s="13">
        <f t="shared" si="27"/>
        <v>1462.6612903225807</v>
      </c>
      <c r="P77" s="13">
        <f t="shared" si="27"/>
        <v>1462.6612903225807</v>
      </c>
      <c r="Q77" s="13">
        <f t="shared" si="27"/>
        <v>1462.6612903225807</v>
      </c>
      <c r="R77" s="13">
        <f t="shared" si="27"/>
        <v>1462.6612903225807</v>
      </c>
      <c r="S77" s="13">
        <f t="shared" si="27"/>
        <v>1462.6612903225807</v>
      </c>
      <c r="T77" s="13">
        <f t="shared" si="27"/>
        <v>1462.6612903225807</v>
      </c>
      <c r="U77" s="13">
        <f t="shared" si="27"/>
        <v>1462.6612903225807</v>
      </c>
      <c r="V77" s="13">
        <f t="shared" si="27"/>
        <v>1462.6612903225807</v>
      </c>
      <c r="W77" s="13">
        <f t="shared" si="27"/>
        <v>1462.6612903225807</v>
      </c>
      <c r="X77" s="13">
        <f t="shared" si="27"/>
        <v>1462.6612903225807</v>
      </c>
      <c r="Y77" s="13">
        <f t="shared" si="27"/>
        <v>1462.6612903225807</v>
      </c>
      <c r="Z77" s="13">
        <f t="shared" si="27"/>
        <v>1462.6612903225807</v>
      </c>
      <c r="AA77" s="13">
        <f t="shared" si="27"/>
        <v>1462.6612903225807</v>
      </c>
      <c r="AB77" s="13">
        <f t="shared" si="27"/>
        <v>1462.6612903225807</v>
      </c>
      <c r="AC77" s="13">
        <f t="shared" si="27"/>
        <v>1462.6612903225807</v>
      </c>
      <c r="AD77" s="13">
        <f t="shared" si="27"/>
        <v>1462.6612903225807</v>
      </c>
      <c r="AE77" s="13">
        <f t="shared" si="27"/>
        <v>1462.6612903225807</v>
      </c>
      <c r="AF77" s="13">
        <f t="shared" si="27"/>
        <v>1462.6612903225807</v>
      </c>
      <c r="AG77" s="13">
        <f t="shared" si="27"/>
        <v>1462.6612903225807</v>
      </c>
      <c r="AH77" s="13">
        <f t="shared" si="27"/>
        <v>1462.6612903225807</v>
      </c>
      <c r="AI77" s="13">
        <f t="shared" si="27"/>
        <v>1462.6612903225807</v>
      </c>
      <c r="AJ77" s="13">
        <f t="shared" si="27"/>
        <v>1462.6612903225807</v>
      </c>
      <c r="AK77" s="13">
        <f t="shared" si="27"/>
        <v>1462.6612903225807</v>
      </c>
      <c r="AL77" s="13">
        <f t="shared" si="27"/>
        <v>1462.6612903225807</v>
      </c>
      <c r="AM77" s="13">
        <f t="shared" si="27"/>
        <v>1462.6612903225807</v>
      </c>
      <c r="AN77" s="13">
        <f t="shared" si="27"/>
        <v>1462.6612903225807</v>
      </c>
      <c r="AO77" s="13">
        <f t="shared" si="27"/>
        <v>1462.6612903225807</v>
      </c>
      <c r="AP77" s="13">
        <f t="shared" si="27"/>
        <v>1462.6612903225807</v>
      </c>
      <c r="AQ77" s="58"/>
    </row>
    <row r="78" spans="3:43" ht="12.75">
      <c r="C78" s="13" t="s">
        <v>49</v>
      </c>
      <c r="D78" s="13"/>
      <c r="E78" s="13"/>
      <c r="F78" s="13">
        <v>2800</v>
      </c>
      <c r="G78" s="13">
        <v>2800</v>
      </c>
      <c r="H78" s="13">
        <v>2800</v>
      </c>
      <c r="I78" s="13">
        <v>2800</v>
      </c>
      <c r="J78" s="13">
        <v>2800</v>
      </c>
      <c r="K78" s="13">
        <v>2800</v>
      </c>
      <c r="L78" s="13">
        <v>2800</v>
      </c>
      <c r="M78" s="13">
        <v>2800</v>
      </c>
      <c r="N78" s="13">
        <v>2800</v>
      </c>
      <c r="O78" s="13">
        <v>2800</v>
      </c>
      <c r="P78" s="13">
        <v>2800</v>
      </c>
      <c r="Q78" s="13">
        <v>2800</v>
      </c>
      <c r="R78" s="13">
        <v>2800</v>
      </c>
      <c r="S78" s="13">
        <v>2800</v>
      </c>
      <c r="T78" s="13">
        <v>2800</v>
      </c>
      <c r="U78" s="13">
        <v>2800</v>
      </c>
      <c r="V78" s="13">
        <v>2800</v>
      </c>
      <c r="W78" s="13">
        <v>2800</v>
      </c>
      <c r="X78" s="13">
        <v>2800</v>
      </c>
      <c r="Y78" s="13">
        <v>2800</v>
      </c>
      <c r="Z78" s="13">
        <v>2800</v>
      </c>
      <c r="AA78" s="13">
        <v>2800</v>
      </c>
      <c r="AB78" s="13">
        <v>2800</v>
      </c>
      <c r="AC78" s="13">
        <v>2800</v>
      </c>
      <c r="AD78" s="13">
        <v>2800</v>
      </c>
      <c r="AE78" s="13">
        <v>2800</v>
      </c>
      <c r="AF78" s="13">
        <v>2800</v>
      </c>
      <c r="AG78" s="13">
        <v>2800</v>
      </c>
      <c r="AH78" s="13">
        <v>2800</v>
      </c>
      <c r="AI78" s="13">
        <v>2800</v>
      </c>
      <c r="AJ78" s="13">
        <v>2800</v>
      </c>
      <c r="AK78" s="13">
        <v>2800</v>
      </c>
      <c r="AL78" s="13">
        <v>2800</v>
      </c>
      <c r="AM78" s="13">
        <v>2800</v>
      </c>
      <c r="AN78" s="13">
        <v>2800</v>
      </c>
      <c r="AO78" s="13">
        <v>2800</v>
      </c>
      <c r="AP78" s="13">
        <v>2800</v>
      </c>
      <c r="AQ78" s="58"/>
    </row>
    <row r="79" spans="3:43" ht="12.75">
      <c r="C79" s="13" t="s">
        <v>50</v>
      </c>
      <c r="D79" s="13"/>
      <c r="E79" s="13"/>
      <c r="F79" s="13">
        <f>'incr.cement'!$F$10*431/7.44*1.39</f>
        <v>61974.325829222</v>
      </c>
      <c r="G79" s="13">
        <f>'incr.cement'!$F$10*431/7.44*1.39</f>
        <v>61974.325829222</v>
      </c>
      <c r="H79" s="13">
        <f>'incr.cement'!$F$10*431/7.44*1.39</f>
        <v>61974.325829222</v>
      </c>
      <c r="I79" s="13">
        <f>'incr.cement'!$F$10*431/7.44*1.39</f>
        <v>61974.325829222</v>
      </c>
      <c r="J79" s="13">
        <f>'incr.cement'!$F$10*431/7.44*1.39</f>
        <v>61974.325829222</v>
      </c>
      <c r="K79" s="13">
        <f>'incr.cement'!$F$10*431/7.44*1.39</f>
        <v>61974.325829222</v>
      </c>
      <c r="L79" s="13">
        <f>'incr.cement'!$F$10*431/7.44*1.39</f>
        <v>61974.325829222</v>
      </c>
      <c r="M79" s="13">
        <f>'incr.cement'!$F$10*431/7.44*1.39</f>
        <v>61974.325829222</v>
      </c>
      <c r="N79" s="13">
        <f>'incr.cement'!$F$10*431/7.44*1.39</f>
        <v>61974.325829222</v>
      </c>
      <c r="O79" s="13">
        <f>'incr.cement'!$F$10*431/7.44*1.39</f>
        <v>61974.325829222</v>
      </c>
      <c r="P79" s="13">
        <f>'incr.cement'!$F$10*431/7.44*1.39</f>
        <v>61974.325829222</v>
      </c>
      <c r="Q79" s="13">
        <f>'incr.cement'!$F$10*431/7.44*1.39</f>
        <v>61974.325829222</v>
      </c>
      <c r="R79" s="13">
        <f>'incr.cement'!$F$10*431/7.44*1.39</f>
        <v>61974.325829222</v>
      </c>
      <c r="S79" s="13">
        <f>'incr.cement'!$F$10*431/7.44*1.39</f>
        <v>61974.325829222</v>
      </c>
      <c r="T79" s="13">
        <f>'incr.cement'!$F$10*431/7.44*1.39</f>
        <v>61974.325829222</v>
      </c>
      <c r="U79" s="13">
        <f>'incr.cement'!$F$10*431/7.44*1.39</f>
        <v>61974.325829222</v>
      </c>
      <c r="V79" s="13">
        <f>'incr.cement'!$F$10*431/7.44*1.39</f>
        <v>61974.325829222</v>
      </c>
      <c r="W79" s="13">
        <f>'incr.cement'!$F$10*431/7.44*1.39</f>
        <v>61974.325829222</v>
      </c>
      <c r="X79" s="13">
        <f>'incr.cement'!$F$10*431/7.44*1.39</f>
        <v>61974.325829222</v>
      </c>
      <c r="Y79" s="13">
        <f>'incr.cement'!$F$10*431/7.44*1.39</f>
        <v>61974.325829222</v>
      </c>
      <c r="Z79" s="13">
        <f>'incr.cement'!$F$10*431/7.44*1.39</f>
        <v>61974.325829222</v>
      </c>
      <c r="AA79" s="13">
        <f>'incr.cement'!$F$10*431/7.44*1.39</f>
        <v>61974.325829222</v>
      </c>
      <c r="AB79" s="13">
        <f>'incr.cement'!$F$10*431/7.44*1.39</f>
        <v>61974.325829222</v>
      </c>
      <c r="AC79" s="13">
        <f>'incr.cement'!$F$10*431/7.44*1.39</f>
        <v>61974.325829222</v>
      </c>
      <c r="AD79" s="13">
        <f>'incr.cement'!$F$10*431/7.44*1.39</f>
        <v>61974.325829222</v>
      </c>
      <c r="AE79" s="13">
        <f>'incr.cement'!$F$10*431/7.44*1.39</f>
        <v>61974.325829222</v>
      </c>
      <c r="AF79" s="13">
        <f>'incr.cement'!$F$10*431/7.44*1.39</f>
        <v>61974.325829222</v>
      </c>
      <c r="AG79" s="13">
        <f>'incr.cement'!$F$10*431/7.44*1.39</f>
        <v>61974.325829222</v>
      </c>
      <c r="AH79" s="13">
        <f>'incr.cement'!$F$10*431/7.44*1.39</f>
        <v>61974.325829222</v>
      </c>
      <c r="AI79" s="13">
        <f>'incr.cement'!$F$10*431/7.44*1.39</f>
        <v>61974.325829222</v>
      </c>
      <c r="AJ79" s="13">
        <f>'incr.cement'!$F$10*431/7.44*1.39</f>
        <v>61974.325829222</v>
      </c>
      <c r="AK79" s="13">
        <f>'incr.cement'!$F$10*431/7.44*1.39</f>
        <v>61974.325829222</v>
      </c>
      <c r="AL79" s="13">
        <f>'incr.cement'!$F$10*431/7.44*1.39</f>
        <v>61974.325829222</v>
      </c>
      <c r="AM79" s="13">
        <f>'incr.cement'!$F$10*431/7.44*1.39</f>
        <v>61974.325829222</v>
      </c>
      <c r="AN79" s="13">
        <f>'incr.cement'!$F$10*431/7.44*1.39</f>
        <v>61974.325829222</v>
      </c>
      <c r="AO79" s="13">
        <f>'incr.cement'!$F$10*431/7.44*1.39</f>
        <v>61974.325829222</v>
      </c>
      <c r="AP79" s="13">
        <f>'incr.cement'!$F$10*431/7.44*1.39</f>
        <v>61974.325829222</v>
      </c>
      <c r="AQ79" s="58"/>
    </row>
    <row r="80" spans="3:43" ht="12.75">
      <c r="C80" s="13" t="s">
        <v>51</v>
      </c>
      <c r="D80" s="13"/>
      <c r="E80" s="13"/>
      <c r="F80" s="13">
        <f>-'incr.cement'!$F$10*286.4/7.44</f>
        <v>-29627.346337760908</v>
      </c>
      <c r="G80" s="13">
        <f>-'incr.cement'!$F$10*286.4/7.44</f>
        <v>-29627.346337760908</v>
      </c>
      <c r="H80" s="13">
        <f>-'incr.cement'!$F$10*286.4/7.44</f>
        <v>-29627.346337760908</v>
      </c>
      <c r="I80" s="13">
        <f>-'incr.cement'!$F$10*286.4/7.44</f>
        <v>-29627.346337760908</v>
      </c>
      <c r="J80" s="13">
        <f>-'incr.cement'!$F$10*286.4/7.44</f>
        <v>-29627.346337760908</v>
      </c>
      <c r="K80" s="13">
        <f>-'incr.cement'!$F$10*286.4/7.44</f>
        <v>-29627.346337760908</v>
      </c>
      <c r="L80" s="13">
        <f>-'incr.cement'!$F$10*286.4/7.44</f>
        <v>-29627.346337760908</v>
      </c>
      <c r="M80" s="13">
        <f>-'incr.cement'!$F$10*286.4/7.44</f>
        <v>-29627.346337760908</v>
      </c>
      <c r="N80" s="13">
        <f>-'incr.cement'!$F$10*286.4/7.44</f>
        <v>-29627.346337760908</v>
      </c>
      <c r="O80" s="13">
        <f>-'incr.cement'!$F$10*286.4/7.44</f>
        <v>-29627.346337760908</v>
      </c>
      <c r="P80" s="13">
        <f>-'incr.cement'!$F$10*286.4/7.44</f>
        <v>-29627.346337760908</v>
      </c>
      <c r="Q80" s="13">
        <f>-'incr.cement'!$F$10*286.4/7.44</f>
        <v>-29627.346337760908</v>
      </c>
      <c r="R80" s="13">
        <f>-'incr.cement'!$F$10*286.4/7.44</f>
        <v>-29627.346337760908</v>
      </c>
      <c r="S80" s="13">
        <f>-'incr.cement'!$F$10*286.4/7.44</f>
        <v>-29627.346337760908</v>
      </c>
      <c r="T80" s="13">
        <f>-'incr.cement'!$F$10*286.4/7.44</f>
        <v>-29627.346337760908</v>
      </c>
      <c r="U80" s="13">
        <f>-'incr.cement'!$F$10*286.4/7.44</f>
        <v>-29627.346337760908</v>
      </c>
      <c r="V80" s="13">
        <f>-'incr.cement'!$F$10*286.4/7.44</f>
        <v>-29627.346337760908</v>
      </c>
      <c r="W80" s="13">
        <f>-'incr.cement'!$F$10*286.4/7.44</f>
        <v>-29627.346337760908</v>
      </c>
      <c r="X80" s="13">
        <f>-'incr.cement'!$F$10*286.4/7.44</f>
        <v>-29627.346337760908</v>
      </c>
      <c r="Y80" s="13">
        <f>-'incr.cement'!$F$10*286.4/7.44</f>
        <v>-29627.346337760908</v>
      </c>
      <c r="Z80" s="13">
        <f>-'incr.cement'!$F$10*286.4/7.44</f>
        <v>-29627.346337760908</v>
      </c>
      <c r="AA80" s="13">
        <f>-'incr.cement'!$F$10*286.4/7.44</f>
        <v>-29627.346337760908</v>
      </c>
      <c r="AB80" s="13">
        <f>-'incr.cement'!$F$10*286.4/7.44</f>
        <v>-29627.346337760908</v>
      </c>
      <c r="AC80" s="13">
        <f>-'incr.cement'!$F$10*286.4/7.44</f>
        <v>-29627.346337760908</v>
      </c>
      <c r="AD80" s="13">
        <f>-'incr.cement'!$F$10*286.4/7.44</f>
        <v>-29627.346337760908</v>
      </c>
      <c r="AE80" s="13">
        <f>-'incr.cement'!$F$10*286.4/7.44</f>
        <v>-29627.346337760908</v>
      </c>
      <c r="AF80" s="13">
        <f>-'incr.cement'!$F$10*286.4/7.44</f>
        <v>-29627.346337760908</v>
      </c>
      <c r="AG80" s="13">
        <f>-'incr.cement'!$F$10*286.4/7.44</f>
        <v>-29627.346337760908</v>
      </c>
      <c r="AH80" s="13">
        <f>-'incr.cement'!$F$10*286.4/7.44</f>
        <v>-29627.346337760908</v>
      </c>
      <c r="AI80" s="13">
        <f>-'incr.cement'!$F$10*286.4/7.44</f>
        <v>-29627.346337760908</v>
      </c>
      <c r="AJ80" s="13">
        <f>-'incr.cement'!$F$10*286.4/7.44</f>
        <v>-29627.346337760908</v>
      </c>
      <c r="AK80" s="13">
        <f>-'incr.cement'!$F$10*286.4/7.44</f>
        <v>-29627.346337760908</v>
      </c>
      <c r="AL80" s="13">
        <f>-'incr.cement'!$F$10*286.4/7.44</f>
        <v>-29627.346337760908</v>
      </c>
      <c r="AM80" s="13">
        <f>-'incr.cement'!$F$10*286.4/7.44</f>
        <v>-29627.346337760908</v>
      </c>
      <c r="AN80" s="13">
        <f>-'incr.cement'!$F$10*286.4/7.44</f>
        <v>-29627.346337760908</v>
      </c>
      <c r="AO80" s="13">
        <f>-'incr.cement'!$F$10*286.4/7.44</f>
        <v>-29627.346337760908</v>
      </c>
      <c r="AP80" s="13">
        <f>-'incr.cement'!$F$10*286.4/7.44</f>
        <v>-29627.346337760908</v>
      </c>
      <c r="AQ80" s="58"/>
    </row>
    <row r="81" spans="3:43" ht="12.75">
      <c r="C81" s="13" t="s">
        <v>20</v>
      </c>
      <c r="D81" s="13">
        <f aca="true" t="shared" si="28" ref="D81:AP81">SUM(D75:D80)</f>
        <v>-3300</v>
      </c>
      <c r="E81" s="13">
        <f t="shared" si="28"/>
        <v>-186700</v>
      </c>
      <c r="F81" s="13">
        <f t="shared" si="28"/>
        <v>41740.4590406072</v>
      </c>
      <c r="G81" s="13">
        <f t="shared" si="28"/>
        <v>41740.4590406072</v>
      </c>
      <c r="H81" s="13">
        <f t="shared" si="28"/>
        <v>41740.4590406072</v>
      </c>
      <c r="I81" s="13">
        <f t="shared" si="28"/>
        <v>41740.4590406072</v>
      </c>
      <c r="J81" s="13">
        <f t="shared" si="28"/>
        <v>41740.4590406072</v>
      </c>
      <c r="K81" s="13">
        <f t="shared" si="28"/>
        <v>41740.4590406072</v>
      </c>
      <c r="L81" s="13">
        <f t="shared" si="28"/>
        <v>41740.4590406072</v>
      </c>
      <c r="M81" s="13">
        <f t="shared" si="28"/>
        <v>41740.4590406072</v>
      </c>
      <c r="N81" s="13">
        <f t="shared" si="28"/>
        <v>41740.4590406072</v>
      </c>
      <c r="O81" s="13">
        <f t="shared" si="28"/>
        <v>41740.4590406072</v>
      </c>
      <c r="P81" s="13">
        <f t="shared" si="28"/>
        <v>41740.4590406072</v>
      </c>
      <c r="Q81" s="13">
        <f t="shared" si="28"/>
        <v>41740.4590406072</v>
      </c>
      <c r="R81" s="13">
        <f t="shared" si="28"/>
        <v>41740.4590406072</v>
      </c>
      <c r="S81" s="13">
        <f t="shared" si="28"/>
        <v>41740.4590406072</v>
      </c>
      <c r="T81" s="13">
        <f t="shared" si="28"/>
        <v>41740.4590406072</v>
      </c>
      <c r="U81" s="13">
        <f t="shared" si="28"/>
        <v>41740.4590406072</v>
      </c>
      <c r="V81" s="13">
        <f t="shared" si="28"/>
        <v>41740.4590406072</v>
      </c>
      <c r="W81" s="13">
        <f t="shared" si="28"/>
        <v>41740.4590406072</v>
      </c>
      <c r="X81" s="13">
        <f t="shared" si="28"/>
        <v>41740.4590406072</v>
      </c>
      <c r="Y81" s="13">
        <f t="shared" si="28"/>
        <v>41740.4590406072</v>
      </c>
      <c r="Z81" s="13">
        <f t="shared" si="28"/>
        <v>41740.4590406072</v>
      </c>
      <c r="AA81" s="13">
        <f t="shared" si="28"/>
        <v>41740.4590406072</v>
      </c>
      <c r="AB81" s="13">
        <f t="shared" si="28"/>
        <v>41740.4590406072</v>
      </c>
      <c r="AC81" s="13">
        <f t="shared" si="28"/>
        <v>41740.4590406072</v>
      </c>
      <c r="AD81" s="13">
        <f t="shared" si="28"/>
        <v>41740.4590406072</v>
      </c>
      <c r="AE81" s="13">
        <f t="shared" si="28"/>
        <v>41740.4590406072</v>
      </c>
      <c r="AF81" s="13">
        <f t="shared" si="28"/>
        <v>41740.4590406072</v>
      </c>
      <c r="AG81" s="13">
        <f t="shared" si="28"/>
        <v>41740.4590406072</v>
      </c>
      <c r="AH81" s="13">
        <f t="shared" si="28"/>
        <v>41740.4590406072</v>
      </c>
      <c r="AI81" s="13">
        <f t="shared" si="28"/>
        <v>41740.4590406072</v>
      </c>
      <c r="AJ81" s="13">
        <f t="shared" si="28"/>
        <v>41740.4590406072</v>
      </c>
      <c r="AK81" s="13">
        <f t="shared" si="28"/>
        <v>41740.4590406072</v>
      </c>
      <c r="AL81" s="13">
        <f t="shared" si="28"/>
        <v>41740.4590406072</v>
      </c>
      <c r="AM81" s="13">
        <f t="shared" si="28"/>
        <v>41740.4590406072</v>
      </c>
      <c r="AN81" s="13">
        <f t="shared" si="28"/>
        <v>41740.4590406072</v>
      </c>
      <c r="AO81" s="13">
        <f t="shared" si="28"/>
        <v>41740.4590406072</v>
      </c>
      <c r="AP81" s="13">
        <f t="shared" si="28"/>
        <v>41740.4590406072</v>
      </c>
      <c r="AQ81" s="59"/>
    </row>
    <row r="82" spans="3:43" ht="12.75">
      <c r="C82" s="13" t="s">
        <v>21</v>
      </c>
      <c r="D82" s="13">
        <f aca="true" t="shared" si="29" ref="D82:AP82">D81*1/(1+0.15)^D$5</f>
        <v>-3300</v>
      </c>
      <c r="E82" s="13">
        <f t="shared" si="29"/>
        <v>-162347.82608695654</v>
      </c>
      <c r="F82" s="13">
        <f t="shared" si="29"/>
        <v>31561.783773616036</v>
      </c>
      <c r="G82" s="13">
        <f t="shared" si="29"/>
        <v>27445.029368361775</v>
      </c>
      <c r="H82" s="13">
        <f t="shared" si="29"/>
        <v>23865.24292901024</v>
      </c>
      <c r="I82" s="13">
        <f t="shared" si="29"/>
        <v>20752.38515566108</v>
      </c>
      <c r="J82" s="13">
        <f t="shared" si="29"/>
        <v>18045.552309270504</v>
      </c>
      <c r="K82" s="13">
        <f t="shared" si="29"/>
        <v>15691.784616756964</v>
      </c>
      <c r="L82" s="13">
        <f t="shared" si="29"/>
        <v>13645.030101527796</v>
      </c>
      <c r="M82" s="13">
        <f t="shared" si="29"/>
        <v>11865.24356654591</v>
      </c>
      <c r="N82" s="13">
        <f t="shared" si="29"/>
        <v>10317.60310134427</v>
      </c>
      <c r="O82" s="13">
        <f t="shared" si="29"/>
        <v>8971.828783777628</v>
      </c>
      <c r="P82" s="13">
        <f t="shared" si="29"/>
        <v>7801.590246763155</v>
      </c>
      <c r="Q82" s="13">
        <f t="shared" si="29"/>
        <v>6783.991518924482</v>
      </c>
      <c r="R82" s="13">
        <f t="shared" si="29"/>
        <v>5899.123059934333</v>
      </c>
      <c r="S82" s="13">
        <f t="shared" si="29"/>
        <v>5129.672226029856</v>
      </c>
      <c r="T82" s="13">
        <f t="shared" si="29"/>
        <v>4460.584544373789</v>
      </c>
      <c r="U82" s="13">
        <f t="shared" si="29"/>
        <v>3878.769169020686</v>
      </c>
      <c r="V82" s="13">
        <f t="shared" si="29"/>
        <v>3372.842755670162</v>
      </c>
      <c r="W82" s="13">
        <f t="shared" si="29"/>
        <v>2932.9067440610106</v>
      </c>
      <c r="X82" s="13">
        <f t="shared" si="29"/>
        <v>2550.3536904878356</v>
      </c>
      <c r="Y82" s="13">
        <f t="shared" si="29"/>
        <v>2217.6988612937703</v>
      </c>
      <c r="Z82" s="13">
        <f t="shared" si="29"/>
        <v>1928.4337924293654</v>
      </c>
      <c r="AA82" s="13">
        <f t="shared" si="29"/>
        <v>1676.8989499385789</v>
      </c>
      <c r="AB82" s="13">
        <f t="shared" si="29"/>
        <v>1458.1729999465906</v>
      </c>
      <c r="AC82" s="13">
        <f t="shared" si="29"/>
        <v>1267.9765216926876</v>
      </c>
      <c r="AD82" s="13">
        <f t="shared" si="29"/>
        <v>1102.5882797327718</v>
      </c>
      <c r="AE82" s="13">
        <f t="shared" si="29"/>
        <v>958.7724171589321</v>
      </c>
      <c r="AF82" s="13">
        <f t="shared" si="29"/>
        <v>833.7151453555932</v>
      </c>
      <c r="AG82" s="13">
        <f t="shared" si="29"/>
        <v>724.9696916135593</v>
      </c>
      <c r="AH82" s="13">
        <f t="shared" si="29"/>
        <v>630.4084274900516</v>
      </c>
      <c r="AI82" s="13">
        <f t="shared" si="29"/>
        <v>476.6793402571281</v>
      </c>
      <c r="AJ82" s="13">
        <f t="shared" si="29"/>
        <v>414.5037741366332</v>
      </c>
      <c r="AK82" s="13">
        <f t="shared" si="29"/>
        <v>360.4380644666375</v>
      </c>
      <c r="AL82" s="13">
        <f t="shared" si="29"/>
        <v>313.4244038840327</v>
      </c>
      <c r="AM82" s="13">
        <f t="shared" si="29"/>
        <v>272.54295989915886</v>
      </c>
      <c r="AN82" s="13">
        <f t="shared" si="29"/>
        <v>236.99387817318163</v>
      </c>
      <c r="AO82" s="13">
        <f t="shared" si="29"/>
        <v>206.081633194071</v>
      </c>
      <c r="AP82" s="13">
        <f t="shared" si="29"/>
        <v>206.081633194071</v>
      </c>
      <c r="AQ82" s="12">
        <f>SUM(D82:AP82)</f>
        <v>74609.87234803782</v>
      </c>
    </row>
    <row r="83" spans="3:43" ht="12.75">
      <c r="C83" s="13" t="s">
        <v>22</v>
      </c>
      <c r="D83" s="13">
        <f>D82</f>
        <v>-3300</v>
      </c>
      <c r="E83" s="13">
        <f aca="true" t="shared" si="30" ref="E83:AP83">E82+D83</f>
        <v>-165647.82608695654</v>
      </c>
      <c r="F83" s="13">
        <f t="shared" si="30"/>
        <v>-134086.0423133405</v>
      </c>
      <c r="G83" s="13">
        <f t="shared" si="30"/>
        <v>-106641.01294497872</v>
      </c>
      <c r="H83" s="13">
        <f t="shared" si="30"/>
        <v>-82775.77001596848</v>
      </c>
      <c r="I83" s="13">
        <f t="shared" si="30"/>
        <v>-62023.3848603074</v>
      </c>
      <c r="J83" s="13">
        <f t="shared" si="30"/>
        <v>-43977.832551036896</v>
      </c>
      <c r="K83" s="13">
        <f t="shared" si="30"/>
        <v>-28286.04793427993</v>
      </c>
      <c r="L83" s="13">
        <f t="shared" si="30"/>
        <v>-14641.017832752133</v>
      </c>
      <c r="M83" s="13">
        <f t="shared" si="30"/>
        <v>-2775.774266206223</v>
      </c>
      <c r="N83" s="12">
        <f t="shared" si="30"/>
        <v>7541.828835138047</v>
      </c>
      <c r="O83" s="13">
        <f t="shared" si="30"/>
        <v>16513.657618915677</v>
      </c>
      <c r="P83" s="13">
        <f t="shared" si="30"/>
        <v>24315.24786567883</v>
      </c>
      <c r="Q83" s="13">
        <f t="shared" si="30"/>
        <v>31099.239384603312</v>
      </c>
      <c r="R83" s="14">
        <f t="shared" si="30"/>
        <v>36998.36244453765</v>
      </c>
      <c r="S83" s="13">
        <f t="shared" si="30"/>
        <v>42128.034670567504</v>
      </c>
      <c r="T83" s="14">
        <f t="shared" si="30"/>
        <v>46588.6192149413</v>
      </c>
      <c r="U83" s="13">
        <f t="shared" si="30"/>
        <v>50467.38838396198</v>
      </c>
      <c r="V83" s="13">
        <f t="shared" si="30"/>
        <v>53840.231139632146</v>
      </c>
      <c r="W83" s="13">
        <f t="shared" si="30"/>
        <v>56773.137883693154</v>
      </c>
      <c r="X83" s="13">
        <f t="shared" si="30"/>
        <v>59323.49157418099</v>
      </c>
      <c r="Y83" s="13">
        <f t="shared" si="30"/>
        <v>61541.19043547476</v>
      </c>
      <c r="Z83" s="13">
        <f t="shared" si="30"/>
        <v>63469.624227904125</v>
      </c>
      <c r="AA83" s="13">
        <f t="shared" si="30"/>
        <v>65146.523177842704</v>
      </c>
      <c r="AB83" s="14">
        <f t="shared" si="30"/>
        <v>66604.6961777893</v>
      </c>
      <c r="AC83" s="13">
        <f t="shared" si="30"/>
        <v>67872.67269948199</v>
      </c>
      <c r="AD83" s="13">
        <f t="shared" si="30"/>
        <v>68975.26097921476</v>
      </c>
      <c r="AE83" s="13">
        <f t="shared" si="30"/>
        <v>69934.03339637369</v>
      </c>
      <c r="AF83" s="13">
        <f t="shared" si="30"/>
        <v>70767.74854172929</v>
      </c>
      <c r="AG83" s="13">
        <f t="shared" si="30"/>
        <v>71492.71823334285</v>
      </c>
      <c r="AH83" s="13">
        <f t="shared" si="30"/>
        <v>72123.1266608329</v>
      </c>
      <c r="AI83" s="13">
        <f t="shared" si="30"/>
        <v>72599.80600109004</v>
      </c>
      <c r="AJ83" s="13">
        <f t="shared" si="30"/>
        <v>73014.30977522668</v>
      </c>
      <c r="AK83" s="13">
        <f t="shared" si="30"/>
        <v>73374.74783969331</v>
      </c>
      <c r="AL83" s="13">
        <f t="shared" si="30"/>
        <v>73688.17224357734</v>
      </c>
      <c r="AM83" s="13">
        <f t="shared" si="30"/>
        <v>73960.7152034765</v>
      </c>
      <c r="AN83" s="13">
        <f t="shared" si="30"/>
        <v>74197.70908164968</v>
      </c>
      <c r="AO83" s="13">
        <f t="shared" si="30"/>
        <v>74403.79071484375</v>
      </c>
      <c r="AP83" s="13">
        <f t="shared" si="30"/>
        <v>74609.87234803782</v>
      </c>
      <c r="AQ83" s="57"/>
    </row>
    <row r="84" spans="3:43" ht="12.75">
      <c r="C84" s="12" t="s">
        <v>24</v>
      </c>
      <c r="D84" s="56">
        <f>IRR(D81:AP81,10%)</f>
        <v>0.21871011386876968</v>
      </c>
      <c r="E84" s="60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59"/>
    </row>
  </sheetData>
  <mergeCells count="23">
    <mergeCell ref="AQ71:AQ72"/>
    <mergeCell ref="E72:AP72"/>
    <mergeCell ref="E84:AP84"/>
    <mergeCell ref="AQ75:AQ81"/>
    <mergeCell ref="AQ83:AQ84"/>
    <mergeCell ref="E60:AP60"/>
    <mergeCell ref="AQ51:AQ57"/>
    <mergeCell ref="AQ59:AQ60"/>
    <mergeCell ref="AQ63:AQ69"/>
    <mergeCell ref="AQ35:AQ36"/>
    <mergeCell ref="E36:AP36"/>
    <mergeCell ref="E48:AP48"/>
    <mergeCell ref="AQ47:AQ48"/>
    <mergeCell ref="AQ39:AQ45"/>
    <mergeCell ref="AQ19:AQ20"/>
    <mergeCell ref="AQ23:AQ24"/>
    <mergeCell ref="E24:AP24"/>
    <mergeCell ref="AQ27:AQ33"/>
    <mergeCell ref="C5:C6"/>
    <mergeCell ref="AQ5:AQ6"/>
    <mergeCell ref="AQ7:AQ13"/>
    <mergeCell ref="AQ15:AQ16"/>
    <mergeCell ref="E16:AP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User_1</dc:creator>
  <cp:keywords/>
  <dc:description/>
  <cp:lastModifiedBy>User_1</cp:lastModifiedBy>
  <dcterms:created xsi:type="dcterms:W3CDTF">2007-12-05T10:17:09Z</dcterms:created>
  <dcterms:modified xsi:type="dcterms:W3CDTF">2007-12-21T11:04:59Z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