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18975" windowHeight="8025" activeTab="0"/>
  </bookViews>
  <sheets>
    <sheet name="Default and baseline factors" sheetId="1" r:id="rId1"/>
    <sheet name="Conversions" sheetId="2" r:id="rId2"/>
    <sheet name="ER calculations" sheetId="3" r:id="rId3"/>
  </sheets>
  <definedNames/>
  <calcPr fullCalcOnLoad="1"/>
</workbook>
</file>

<file path=xl/sharedStrings.xml><?xml version="1.0" encoding="utf-8"?>
<sst xmlns="http://schemas.openxmlformats.org/spreadsheetml/2006/main" count="173" uniqueCount="90">
  <si>
    <t>tCO2/GJ</t>
  </si>
  <si>
    <t>Baseline fixed parameters</t>
  </si>
  <si>
    <t>GJ/MWh</t>
  </si>
  <si>
    <t>t.c.e./MWh</t>
  </si>
  <si>
    <t>Baseline scenario</t>
  </si>
  <si>
    <t>Variable</t>
  </si>
  <si>
    <t>Unit</t>
  </si>
  <si>
    <t>Power supplied to grid</t>
  </si>
  <si>
    <t>MWh</t>
  </si>
  <si>
    <t>Overal fuel, including:</t>
  </si>
  <si>
    <t>t.c.e.</t>
  </si>
  <si>
    <t>coal consumption</t>
  </si>
  <si>
    <t>t</t>
  </si>
  <si>
    <t>in %</t>
  </si>
  <si>
    <t>GJ</t>
  </si>
  <si>
    <t>gas consumption</t>
  </si>
  <si>
    <t>000m3</t>
  </si>
  <si>
    <t>in%</t>
  </si>
  <si>
    <t>mazut consumption</t>
  </si>
  <si>
    <t>Specific fuel consumption for grid supply</t>
  </si>
  <si>
    <t>g.c.e./kWh</t>
  </si>
  <si>
    <t>Fuel emissions baseline</t>
  </si>
  <si>
    <t>tCO2/y</t>
  </si>
  <si>
    <t>Project scenario</t>
  </si>
  <si>
    <t>Fuel emissions project</t>
  </si>
  <si>
    <t>t.c.e. (ton of coal equivalent)</t>
  </si>
  <si>
    <t>=</t>
  </si>
  <si>
    <t>kcal</t>
  </si>
  <si>
    <t>kJ</t>
  </si>
  <si>
    <t>kcal/kg</t>
  </si>
  <si>
    <t>GJ/t</t>
  </si>
  <si>
    <t>g.c.e./kWh (gram of coal equivalent/kilowathour)</t>
  </si>
  <si>
    <r>
      <t>El</t>
    </r>
    <r>
      <rPr>
        <b/>
        <sz val="8"/>
        <color indexed="8"/>
        <rFont val="Calibri"/>
        <family val="2"/>
      </rPr>
      <t xml:space="preserve"> y</t>
    </r>
  </si>
  <si>
    <r>
      <t>FC</t>
    </r>
    <r>
      <rPr>
        <b/>
        <sz val="8"/>
        <color indexed="8"/>
        <rFont val="Calibri"/>
        <family val="2"/>
      </rPr>
      <t>coal, y</t>
    </r>
  </si>
  <si>
    <r>
      <t>FC</t>
    </r>
    <r>
      <rPr>
        <b/>
        <sz val="8"/>
        <color indexed="8"/>
        <rFont val="Calibri"/>
        <family val="2"/>
      </rPr>
      <t>gas, y</t>
    </r>
  </si>
  <si>
    <r>
      <t>FC</t>
    </r>
    <r>
      <rPr>
        <b/>
        <sz val="8"/>
        <color indexed="8"/>
        <rFont val="Calibri"/>
        <family val="2"/>
      </rPr>
      <t>mazut, y</t>
    </r>
  </si>
  <si>
    <r>
      <t>SFC</t>
    </r>
    <r>
      <rPr>
        <b/>
        <sz val="8"/>
        <color indexed="8"/>
        <rFont val="Calibri"/>
        <family val="2"/>
      </rPr>
      <t>Bsl</t>
    </r>
  </si>
  <si>
    <r>
      <t>CEF</t>
    </r>
    <r>
      <rPr>
        <b/>
        <sz val="8"/>
        <color indexed="8"/>
        <rFont val="Calibri"/>
        <family val="2"/>
      </rPr>
      <t>coal</t>
    </r>
  </si>
  <si>
    <r>
      <t>NCV</t>
    </r>
    <r>
      <rPr>
        <b/>
        <sz val="8"/>
        <color indexed="8"/>
        <rFont val="Calibri"/>
        <family val="2"/>
      </rPr>
      <t>mazut</t>
    </r>
  </si>
  <si>
    <r>
      <t>CEF</t>
    </r>
    <r>
      <rPr>
        <b/>
        <sz val="8"/>
        <color indexed="8"/>
        <rFont val="Calibri"/>
        <family val="2"/>
      </rPr>
      <t>mazut</t>
    </r>
  </si>
  <si>
    <r>
      <t>NCV</t>
    </r>
    <r>
      <rPr>
        <b/>
        <sz val="8"/>
        <color indexed="8"/>
        <rFont val="Calibri"/>
        <family val="2"/>
      </rPr>
      <t>gas</t>
    </r>
  </si>
  <si>
    <r>
      <t>CEF</t>
    </r>
    <r>
      <rPr>
        <b/>
        <sz val="8"/>
        <color indexed="8"/>
        <rFont val="Calibri"/>
        <family val="2"/>
      </rPr>
      <t>gas</t>
    </r>
  </si>
  <si>
    <r>
      <t>BE</t>
    </r>
    <r>
      <rPr>
        <b/>
        <sz val="8"/>
        <color indexed="8"/>
        <rFont val="Calibri"/>
        <family val="2"/>
      </rPr>
      <t>fuel,y</t>
    </r>
  </si>
  <si>
    <r>
      <t>NCV</t>
    </r>
    <r>
      <rPr>
        <b/>
        <sz val="8"/>
        <color indexed="8"/>
        <rFont val="Calibri"/>
        <family val="2"/>
      </rPr>
      <t>coal,y</t>
    </r>
  </si>
  <si>
    <r>
      <t>NCV</t>
    </r>
    <r>
      <rPr>
        <b/>
        <sz val="8"/>
        <color indexed="8"/>
        <rFont val="Calibri"/>
        <family val="2"/>
      </rPr>
      <t>mazut,y</t>
    </r>
  </si>
  <si>
    <r>
      <t>NCV</t>
    </r>
    <r>
      <rPr>
        <b/>
        <sz val="8"/>
        <color indexed="8"/>
        <rFont val="Calibri"/>
        <family val="2"/>
      </rPr>
      <t>gas,y</t>
    </r>
  </si>
  <si>
    <r>
      <t>PE</t>
    </r>
    <r>
      <rPr>
        <b/>
        <sz val="8"/>
        <color indexed="8"/>
        <rFont val="Calibri"/>
        <family val="2"/>
      </rPr>
      <t>fuel,y</t>
    </r>
  </si>
  <si>
    <r>
      <t>EF</t>
    </r>
    <r>
      <rPr>
        <vertAlign val="subscript"/>
        <sz val="11"/>
        <color indexed="8"/>
        <rFont val="Calibri"/>
        <family val="2"/>
      </rPr>
      <t>CO2,gas</t>
    </r>
  </si>
  <si>
    <r>
      <t>EF</t>
    </r>
    <r>
      <rPr>
        <vertAlign val="subscript"/>
        <sz val="11"/>
        <color indexed="8"/>
        <rFont val="Calibri"/>
        <family val="2"/>
      </rPr>
      <t>CO2,mazut</t>
    </r>
  </si>
  <si>
    <r>
      <t>EF</t>
    </r>
    <r>
      <rPr>
        <b/>
        <vertAlign val="subscript"/>
        <sz val="11"/>
        <color indexed="8"/>
        <rFont val="Calibri"/>
        <family val="2"/>
      </rPr>
      <t>CO2,coal</t>
    </r>
  </si>
  <si>
    <r>
      <t>tCO</t>
    </r>
    <r>
      <rPr>
        <vertAlign val="sub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/GJ</t>
    </r>
  </si>
  <si>
    <r>
      <t>SFC</t>
    </r>
    <r>
      <rPr>
        <b/>
        <vertAlign val="subscript"/>
        <sz val="11"/>
        <color indexed="8"/>
        <rFont val="Calibri"/>
        <family val="2"/>
      </rPr>
      <t>Bsl</t>
    </r>
  </si>
  <si>
    <t>Unit conversion</t>
  </si>
  <si>
    <t xml:space="preserve">Default values </t>
  </si>
  <si>
    <t>Total fuel emissions baseline</t>
  </si>
  <si>
    <t>Total fuel emissions project</t>
  </si>
  <si>
    <t>Total emissions reduction</t>
  </si>
  <si>
    <r>
      <t>NCV</t>
    </r>
    <r>
      <rPr>
        <b/>
        <sz val="8"/>
        <color indexed="8"/>
        <rFont val="Calibri"/>
        <family val="2"/>
      </rPr>
      <t>coal</t>
    </r>
  </si>
  <si>
    <r>
      <t>EF</t>
    </r>
    <r>
      <rPr>
        <b/>
        <sz val="8"/>
        <color indexed="8"/>
        <rFont val="Calibri"/>
        <family val="2"/>
      </rPr>
      <t>CO2coal</t>
    </r>
  </si>
  <si>
    <r>
      <t>EF</t>
    </r>
    <r>
      <rPr>
        <b/>
        <sz val="8"/>
        <color indexed="8"/>
        <rFont val="Calibri"/>
        <family val="2"/>
      </rPr>
      <t>CO</t>
    </r>
    <r>
      <rPr>
        <b/>
        <sz val="6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mazut</t>
    </r>
  </si>
  <si>
    <r>
      <t>EF</t>
    </r>
    <r>
      <rPr>
        <b/>
        <sz val="8"/>
        <color indexed="8"/>
        <rFont val="Calibri"/>
        <family val="2"/>
      </rPr>
      <t>CO2</t>
    </r>
    <r>
      <rPr>
        <b/>
        <sz val="8"/>
        <color indexed="8"/>
        <rFont val="Calibri"/>
        <family val="2"/>
      </rPr>
      <t>gas</t>
    </r>
  </si>
  <si>
    <t xml:space="preserve">Net calorific value of mazut </t>
  </si>
  <si>
    <t xml:space="preserve">Net calorific value of gas </t>
  </si>
  <si>
    <t>Carbon emission factor for gas</t>
  </si>
  <si>
    <t>Carbon emission factor for mazut</t>
  </si>
  <si>
    <t>Carbon emission factor for coal</t>
  </si>
  <si>
    <t>Net calorific value of coal</t>
  </si>
  <si>
    <t>Fixed ex-ante in the PDD, see Annex 2 -calculations</t>
  </si>
  <si>
    <t>2006 IPCC Guidelines, V.2-Energy, Table 1.4, http://www.ipcc-nggip.iges.or.jp/public/2006gl/pdf/2_Volume2/V2_1_Ch1_Introduction.pdf</t>
  </si>
  <si>
    <t>03.2011</t>
  </si>
  <si>
    <t>04.2011</t>
  </si>
  <si>
    <t>05.2011</t>
  </si>
  <si>
    <t>06.2011</t>
  </si>
  <si>
    <t>07.2011</t>
  </si>
  <si>
    <t>08.2011</t>
  </si>
  <si>
    <t>09.2011</t>
  </si>
  <si>
    <t>10.2011</t>
  </si>
  <si>
    <t>11.2011</t>
  </si>
  <si>
    <t>12.2011</t>
  </si>
  <si>
    <t>ER</t>
  </si>
  <si>
    <t>Zuyevskaya TPP (units 1 to 4)</t>
  </si>
  <si>
    <t>tCO2</t>
  </si>
  <si>
    <t>unit to convert</t>
  </si>
  <si>
    <t>value</t>
  </si>
  <si>
    <t>unit in MR</t>
  </si>
  <si>
    <t>equals</t>
  </si>
  <si>
    <t>kcal/m3</t>
  </si>
  <si>
    <t>GJ/1000 m3</t>
  </si>
  <si>
    <t>Reconstruction of Units1, 2, 3 and 4 at Zuyevska Thermal Power Plant</t>
  </si>
  <si>
    <t xml:space="preserve">Monitoring period: 01/03/2011 - 31/12//2011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</si>
</sst>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0"/>
      <name val="Calibri"/>
      <family val="2"/>
    </font>
    <font>
      <b/>
      <sz val="6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2" xfId="0" applyNumberFormat="1" applyFont="1" applyFill="1" applyBorder="1" applyAlignment="1">
      <alignment/>
    </xf>
    <xf numFmtId="165" fontId="4" fillId="0" borderId="12" xfId="0" applyNumberFormat="1" applyFont="1" applyFill="1" applyBorder="1" applyAlignment="1" quotePrefix="1">
      <alignment/>
    </xf>
    <xf numFmtId="165" fontId="4" fillId="0" borderId="12" xfId="0" applyNumberFormat="1" applyFont="1" applyFill="1" applyBorder="1" applyAlignment="1">
      <alignment/>
    </xf>
    <xf numFmtId="49" fontId="1" fillId="0" borderId="16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165" fontId="4" fillId="0" borderId="21" xfId="0" applyNumberFormat="1" applyFont="1" applyFill="1" applyBorder="1" applyAlignment="1">
      <alignment/>
    </xf>
    <xf numFmtId="49" fontId="1" fillId="0" borderId="22" xfId="0" applyNumberFormat="1" applyFont="1" applyFill="1" applyBorder="1" applyAlignment="1">
      <alignment horizontal="right"/>
    </xf>
    <xf numFmtId="49" fontId="1" fillId="0" borderId="23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10" fontId="4" fillId="0" borderId="12" xfId="0" applyNumberFormat="1" applyFont="1" applyBorder="1" applyAlignment="1">
      <alignment/>
    </xf>
    <xf numFmtId="0" fontId="4" fillId="24" borderId="12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0" fillId="5" borderId="17" xfId="18" applyBorder="1" applyAlignment="1">
      <alignment/>
    </xf>
    <xf numFmtId="0" fontId="0" fillId="5" borderId="20" xfId="18" applyBorder="1" applyAlignment="1">
      <alignment/>
    </xf>
    <xf numFmtId="0" fontId="9" fillId="5" borderId="16" xfId="18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9" fillId="5" borderId="29" xfId="18" applyFont="1" applyBorder="1" applyAlignment="1">
      <alignment/>
    </xf>
    <xf numFmtId="0" fontId="0" fillId="5" borderId="30" xfId="18" applyBorder="1" applyAlignment="1">
      <alignment/>
    </xf>
    <xf numFmtId="0" fontId="0" fillId="5" borderId="23" xfId="18" applyBorder="1" applyAlignment="1">
      <alignment/>
    </xf>
    <xf numFmtId="0" fontId="4" fillId="20" borderId="19" xfId="0" applyFont="1" applyFill="1" applyBorder="1" applyAlignment="1">
      <alignment horizontal="center" vertical="center"/>
    </xf>
    <xf numFmtId="0" fontId="3" fillId="20" borderId="31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3" fillId="20" borderId="3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9" xfId="0" applyFont="1" applyFill="1" applyBorder="1" applyAlignment="1">
      <alignment/>
    </xf>
    <xf numFmtId="0" fontId="3" fillId="24" borderId="16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3" fontId="3" fillId="24" borderId="2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9" fillId="5" borderId="17" xfId="18" applyFont="1" applyBorder="1" applyAlignment="1">
      <alignment/>
    </xf>
    <xf numFmtId="0" fontId="9" fillId="5" borderId="20" xfId="18" applyFont="1" applyBorder="1" applyAlignment="1">
      <alignment/>
    </xf>
    <xf numFmtId="10" fontId="4" fillId="0" borderId="12" xfId="55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0" xfId="0" applyNumberFormat="1" applyFill="1" applyAlignment="1">
      <alignment/>
    </xf>
    <xf numFmtId="3" fontId="4" fillId="0" borderId="31" xfId="0" applyNumberFormat="1" applyFont="1" applyFill="1" applyBorder="1" applyAlignment="1">
      <alignment/>
    </xf>
    <xf numFmtId="2" fontId="0" fillId="0" borderId="36" xfId="0" applyNumberFormat="1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37" xfId="0" applyNumberFormat="1" applyFont="1" applyBorder="1" applyAlignment="1">
      <alignment vertical="center" wrapText="1"/>
    </xf>
    <xf numFmtId="2" fontId="0" fillId="0" borderId="38" xfId="0" applyNumberFormat="1" applyFont="1" applyBorder="1" applyAlignment="1">
      <alignment vertical="center" wrapText="1"/>
    </xf>
    <xf numFmtId="2" fontId="0" fillId="0" borderId="39" xfId="0" applyNumberFormat="1" applyFont="1" applyBorder="1" applyAlignment="1">
      <alignment vertical="center" wrapText="1"/>
    </xf>
    <xf numFmtId="2" fontId="0" fillId="0" borderId="40" xfId="0" applyNumberFormat="1" applyFont="1" applyBorder="1" applyAlignment="1">
      <alignment vertical="center" wrapText="1"/>
    </xf>
    <xf numFmtId="2" fontId="0" fillId="0" borderId="41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10" fillId="0" borderId="0" xfId="0" applyFont="1" applyAlignment="1">
      <alignment/>
    </xf>
    <xf numFmtId="0" fontId="10" fillId="0" borderId="40" xfId="0" applyFont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64" fontId="3" fillId="0" borderId="43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5" borderId="16" xfId="18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P5" sqref="P5"/>
    </sheetView>
  </sheetViews>
  <sheetFormatPr defaultColWidth="9.140625" defaultRowHeight="15"/>
  <cols>
    <col min="1" max="1" width="13.8515625" style="1" customWidth="1"/>
    <col min="2" max="2" width="12.00390625" style="1" customWidth="1"/>
    <col min="3" max="3" width="12.140625" style="1" customWidth="1"/>
    <col min="4" max="7" width="9.140625" style="1" customWidth="1"/>
    <col min="8" max="8" width="11.140625" style="1" customWidth="1"/>
    <col min="9" max="9" width="0.13671875" style="1" customWidth="1"/>
    <col min="10" max="10" width="23.00390625" style="1" customWidth="1"/>
    <col min="11" max="16384" width="9.140625" style="1" customWidth="1"/>
  </cols>
  <sheetData>
    <row r="1" spans="1:10" ht="23.25">
      <c r="A1" s="93" t="s">
        <v>88</v>
      </c>
      <c r="B1" s="93"/>
      <c r="C1" s="93"/>
      <c r="D1" s="93"/>
      <c r="E1" s="93"/>
      <c r="F1" s="93"/>
      <c r="G1" s="93"/>
      <c r="H1" s="93"/>
      <c r="I1" s="93"/>
      <c r="J1" s="93"/>
    </row>
    <row r="2" spans="1:8" ht="24" thickBot="1">
      <c r="A2" s="94" t="s">
        <v>89</v>
      </c>
      <c r="B2" s="94"/>
      <c r="C2" s="94"/>
      <c r="D2" s="94"/>
      <c r="E2" s="94"/>
      <c r="F2" s="94"/>
      <c r="G2" s="94"/>
      <c r="H2" s="94"/>
    </row>
    <row r="3" spans="1:9" ht="21.75" thickBot="1">
      <c r="A3" s="43" t="s">
        <v>53</v>
      </c>
      <c r="B3" s="74"/>
      <c r="C3" s="74"/>
      <c r="D3" s="74"/>
      <c r="E3" s="74"/>
      <c r="F3" s="74"/>
      <c r="G3" s="74"/>
      <c r="H3" s="75"/>
      <c r="I3" s="68"/>
    </row>
    <row r="4" spans="1:9" ht="18" customHeight="1">
      <c r="A4" s="72" t="s">
        <v>49</v>
      </c>
      <c r="B4" s="73" t="s">
        <v>50</v>
      </c>
      <c r="C4" s="73">
        <v>0.0961</v>
      </c>
      <c r="D4" s="80" t="s">
        <v>68</v>
      </c>
      <c r="E4" s="81"/>
      <c r="F4" s="81"/>
      <c r="G4" s="81"/>
      <c r="H4" s="81"/>
      <c r="I4" s="82"/>
    </row>
    <row r="5" spans="1:9" ht="18">
      <c r="A5" s="69" t="s">
        <v>47</v>
      </c>
      <c r="B5" s="6" t="s">
        <v>50</v>
      </c>
      <c r="C5" s="6">
        <v>0.0561</v>
      </c>
      <c r="D5" s="80"/>
      <c r="E5" s="81"/>
      <c r="F5" s="81"/>
      <c r="G5" s="81"/>
      <c r="H5" s="81"/>
      <c r="I5" s="83"/>
    </row>
    <row r="6" spans="1:9" ht="23.25" customHeight="1" thickBot="1">
      <c r="A6" s="70" t="s">
        <v>48</v>
      </c>
      <c r="B6" s="71" t="s">
        <v>50</v>
      </c>
      <c r="C6" s="71">
        <v>0.0774</v>
      </c>
      <c r="D6" s="84"/>
      <c r="E6" s="85"/>
      <c r="F6" s="85"/>
      <c r="G6" s="85"/>
      <c r="H6" s="85"/>
      <c r="I6" s="86"/>
    </row>
    <row r="7" spans="1:3" ht="15.75" thickBot="1">
      <c r="A7" s="2"/>
      <c r="B7" s="2"/>
      <c r="C7" s="2"/>
    </row>
    <row r="8" spans="1:8" ht="21.75" thickBot="1">
      <c r="A8" s="43" t="s">
        <v>1</v>
      </c>
      <c r="B8" s="74"/>
      <c r="C8" s="74"/>
      <c r="D8" s="74"/>
      <c r="E8" s="74"/>
      <c r="F8" s="74"/>
      <c r="G8" s="74"/>
      <c r="H8" s="75"/>
    </row>
    <row r="9" spans="1:8" ht="18">
      <c r="A9" s="72" t="s">
        <v>51</v>
      </c>
      <c r="B9" s="73" t="s">
        <v>2</v>
      </c>
      <c r="C9" s="73">
        <v>10.5232</v>
      </c>
      <c r="D9" s="87" t="s">
        <v>67</v>
      </c>
      <c r="E9" s="88"/>
      <c r="F9" s="88"/>
      <c r="G9" s="88"/>
      <c r="H9" s="89"/>
    </row>
    <row r="10" spans="1:8" ht="18.75" thickBot="1">
      <c r="A10" s="70" t="s">
        <v>51</v>
      </c>
      <c r="B10" s="71" t="s">
        <v>3</v>
      </c>
      <c r="C10" s="71">
        <v>359.059</v>
      </c>
      <c r="D10" s="90"/>
      <c r="E10" s="91"/>
      <c r="F10" s="91"/>
      <c r="G10" s="91"/>
      <c r="H10" s="92"/>
    </row>
  </sheetData>
  <sheetProtection/>
  <mergeCells count="4">
    <mergeCell ref="D4:I6"/>
    <mergeCell ref="D9:H10"/>
    <mergeCell ref="A1:J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7.421875" style="0" customWidth="1"/>
    <col min="3" max="3" width="15.421875" style="0" customWidth="1"/>
    <col min="4" max="4" width="12.421875" style="0" bestFit="1" customWidth="1"/>
    <col min="5" max="5" width="9.421875" style="0" customWidth="1"/>
    <col min="6" max="6" width="12.00390625" style="0" bestFit="1" customWidth="1"/>
  </cols>
  <sheetData>
    <row r="1" spans="1:4" ht="21.75" thickBot="1">
      <c r="A1" s="50" t="s">
        <v>52</v>
      </c>
      <c r="B1" s="51"/>
      <c r="C1" s="51"/>
      <c r="D1" s="52"/>
    </row>
    <row r="2" spans="1:4" ht="15.75" thickBot="1">
      <c r="A2" s="54" t="s">
        <v>82</v>
      </c>
      <c r="B2" s="53" t="s">
        <v>85</v>
      </c>
      <c r="C2" s="55" t="s">
        <v>83</v>
      </c>
      <c r="D2" s="56" t="s">
        <v>84</v>
      </c>
    </row>
    <row r="3" spans="1:4" ht="15">
      <c r="A3" s="44" t="s">
        <v>25</v>
      </c>
      <c r="B3" s="57" t="s">
        <v>26</v>
      </c>
      <c r="C3" s="45">
        <v>29.3076</v>
      </c>
      <c r="D3" s="60" t="s">
        <v>14</v>
      </c>
    </row>
    <row r="4" spans="1:4" ht="15">
      <c r="A4" s="46" t="s">
        <v>27</v>
      </c>
      <c r="B4" s="58" t="s">
        <v>26</v>
      </c>
      <c r="C4" s="47">
        <v>4.1868</v>
      </c>
      <c r="D4" s="61" t="s">
        <v>28</v>
      </c>
    </row>
    <row r="5" spans="1:4" ht="15">
      <c r="A5" s="46" t="s">
        <v>29</v>
      </c>
      <c r="B5" s="58" t="s">
        <v>26</v>
      </c>
      <c r="C5" s="47">
        <v>0.0041868</v>
      </c>
      <c r="D5" s="61" t="s">
        <v>30</v>
      </c>
    </row>
    <row r="6" spans="1:4" ht="15">
      <c r="A6" s="46" t="s">
        <v>86</v>
      </c>
      <c r="B6" s="58" t="s">
        <v>26</v>
      </c>
      <c r="C6" s="47">
        <v>0.0041868</v>
      </c>
      <c r="D6" s="61" t="s">
        <v>87</v>
      </c>
    </row>
    <row r="7" spans="1:4" ht="15.75" thickBot="1">
      <c r="A7" s="48" t="s">
        <v>31</v>
      </c>
      <c r="B7" s="59" t="s">
        <v>26</v>
      </c>
      <c r="C7" s="49">
        <v>0.0293076</v>
      </c>
      <c r="D7" s="62" t="s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="80" zoomScaleNormal="80" zoomScalePageLayoutView="0" workbookViewId="0" topLeftCell="A1">
      <selection activeCell="G52" sqref="G52"/>
    </sheetView>
  </sheetViews>
  <sheetFormatPr defaultColWidth="9.140625" defaultRowHeight="15"/>
  <cols>
    <col min="1" max="1" width="41.28125" style="7" customWidth="1"/>
    <col min="2" max="2" width="9.140625" style="7" customWidth="1"/>
    <col min="3" max="3" width="14.00390625" style="7" customWidth="1"/>
    <col min="4" max="4" width="23.28125" style="7" customWidth="1"/>
    <col min="5" max="6" width="17.00390625" style="7" customWidth="1"/>
    <col min="7" max="7" width="19.28125" style="7" customWidth="1"/>
    <col min="8" max="8" width="18.28125" style="7" customWidth="1"/>
    <col min="9" max="9" width="15.57421875" style="7" customWidth="1"/>
    <col min="10" max="10" width="15.00390625" style="7" customWidth="1"/>
    <col min="11" max="11" width="17.7109375" style="7" customWidth="1"/>
    <col min="12" max="12" width="15.421875" style="7" customWidth="1"/>
    <col min="13" max="13" width="15.7109375" style="7" customWidth="1"/>
    <col min="14" max="14" width="12.421875" style="7" customWidth="1"/>
    <col min="15" max="16" width="9.140625" style="7" customWidth="1"/>
    <col min="17" max="17" width="15.57421875" style="7" customWidth="1"/>
    <col min="18" max="18" width="14.421875" style="7" customWidth="1"/>
    <col min="19" max="16384" width="9.140625" style="7" customWidth="1"/>
  </cols>
  <sheetData>
    <row r="1" spans="1:13" ht="31.5" customHeight="1" thickBot="1">
      <c r="A1" s="43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ht="15.75" thickBot="1">
      <c r="A2" s="8" t="s">
        <v>80</v>
      </c>
      <c r="B2" s="9" t="s">
        <v>5</v>
      </c>
      <c r="C2" s="9" t="s">
        <v>6</v>
      </c>
      <c r="D2" s="26" t="s">
        <v>69</v>
      </c>
      <c r="E2" s="27" t="s">
        <v>70</v>
      </c>
      <c r="F2" s="28" t="s">
        <v>71</v>
      </c>
      <c r="G2" s="28" t="s">
        <v>72</v>
      </c>
      <c r="H2" s="28" t="s">
        <v>73</v>
      </c>
      <c r="I2" s="28" t="s">
        <v>74</v>
      </c>
      <c r="J2" s="28" t="s">
        <v>75</v>
      </c>
      <c r="K2" s="28" t="s">
        <v>76</v>
      </c>
      <c r="L2" s="28" t="s">
        <v>77</v>
      </c>
      <c r="M2" s="28" t="s">
        <v>78</v>
      </c>
    </row>
    <row r="3" spans="1:13" ht="15">
      <c r="A3" s="10" t="s">
        <v>7</v>
      </c>
      <c r="B3" s="11" t="s">
        <v>32</v>
      </c>
      <c r="C3" s="3" t="s">
        <v>8</v>
      </c>
      <c r="D3" s="63">
        <v>668610</v>
      </c>
      <c r="E3" s="63">
        <v>556217</v>
      </c>
      <c r="F3" s="63">
        <v>423988</v>
      </c>
      <c r="G3" s="63">
        <v>460216</v>
      </c>
      <c r="H3" s="63">
        <v>485616</v>
      </c>
      <c r="I3" s="63">
        <v>501037</v>
      </c>
      <c r="J3" s="63">
        <v>398187</v>
      </c>
      <c r="K3" s="63">
        <v>437806</v>
      </c>
      <c r="L3" s="63">
        <v>575191</v>
      </c>
      <c r="M3" s="63">
        <v>620942</v>
      </c>
    </row>
    <row r="4" spans="1:13" ht="15">
      <c r="A4" s="10" t="s">
        <v>9</v>
      </c>
      <c r="B4" s="11"/>
      <c r="C4" s="3" t="s">
        <v>10</v>
      </c>
      <c r="D4" s="23">
        <f aca="true" t="shared" si="0" ref="D4:M4">D3*D14/1000</f>
        <v>240070.43799</v>
      </c>
      <c r="E4" s="23">
        <f t="shared" si="0"/>
        <v>199714.719803</v>
      </c>
      <c r="F4" s="23">
        <f t="shared" si="0"/>
        <v>152236.70729200004</v>
      </c>
      <c r="G4" s="23">
        <f t="shared" si="0"/>
        <v>165244.69674400002</v>
      </c>
      <c r="H4" s="23">
        <f t="shared" si="0"/>
        <v>174364.795344</v>
      </c>
      <c r="I4" s="23">
        <f t="shared" si="0"/>
        <v>179901.844183</v>
      </c>
      <c r="J4" s="23">
        <f t="shared" si="0"/>
        <v>142972.626033</v>
      </c>
      <c r="K4" s="23">
        <f t="shared" si="0"/>
        <v>157198.184554</v>
      </c>
      <c r="L4" s="23">
        <f t="shared" si="0"/>
        <v>206527.50526900002</v>
      </c>
      <c r="M4" s="23">
        <f t="shared" si="0"/>
        <v>222954.813578</v>
      </c>
    </row>
    <row r="5" spans="1:13" ht="15">
      <c r="A5" s="10" t="s">
        <v>11</v>
      </c>
      <c r="B5" s="11" t="s">
        <v>33</v>
      </c>
      <c r="C5" s="3" t="s">
        <v>12</v>
      </c>
      <c r="D5" s="23">
        <f>D7/(D16*Conversions!$C$5)</f>
        <v>353506.3953166271</v>
      </c>
      <c r="E5" s="23">
        <f>E7/(E16*Conversions!$C$5)</f>
        <v>296754.3859236112</v>
      </c>
      <c r="F5" s="23">
        <f>F7/(F16*Conversions!$C$5)</f>
        <v>225529.74327499463</v>
      </c>
      <c r="G5" s="23">
        <f>G7/(G16*Conversions!$C$5)</f>
        <v>245651.3939053322</v>
      </c>
      <c r="H5" s="23">
        <f>H7/(H16*Conversions!$C$5)</f>
        <v>263183.5278479057</v>
      </c>
      <c r="I5" s="23">
        <f>I7/(I16*Conversions!$C$5)</f>
        <v>274465.6340740641</v>
      </c>
      <c r="J5" s="23">
        <f>J7/(J16*Conversions!$C$5)</f>
        <v>206977.29233521828</v>
      </c>
      <c r="K5" s="23">
        <f>K7/(K16*Conversions!$C$5)</f>
        <v>232243.72884076068</v>
      </c>
      <c r="L5" s="23">
        <f>L7/(L16*Conversions!$C$5)</f>
        <v>310530.6165142482</v>
      </c>
      <c r="M5" s="23">
        <f>M7/(M16*Conversions!$C$5)</f>
        <v>331981.6394418969</v>
      </c>
    </row>
    <row r="6" spans="1:13" ht="15">
      <c r="A6" s="10" t="s">
        <v>11</v>
      </c>
      <c r="B6" s="11"/>
      <c r="C6" s="3" t="s">
        <v>13</v>
      </c>
      <c r="D6" s="37">
        <v>0.991</v>
      </c>
      <c r="E6" s="37">
        <v>0.993</v>
      </c>
      <c r="F6" s="37">
        <v>0.975</v>
      </c>
      <c r="G6" s="37">
        <v>0.982</v>
      </c>
      <c r="H6" s="37">
        <v>0.988</v>
      </c>
      <c r="I6" s="37">
        <v>0.986</v>
      </c>
      <c r="J6" s="37">
        <v>0.99</v>
      </c>
      <c r="K6" s="37">
        <v>0.985</v>
      </c>
      <c r="L6" s="37">
        <v>0.99</v>
      </c>
      <c r="M6" s="37">
        <v>0.987</v>
      </c>
    </row>
    <row r="7" spans="1:13" ht="15">
      <c r="A7" s="10" t="s">
        <v>11</v>
      </c>
      <c r="B7" s="11"/>
      <c r="C7" s="3" t="s">
        <v>14</v>
      </c>
      <c r="D7" s="23">
        <f>D4*D6*Conversions!$C$3</f>
        <v>6972565.373119803</v>
      </c>
      <c r="E7" s="23">
        <f>E4*E6*Conversions!$C$3</f>
        <v>5812187.008243714</v>
      </c>
      <c r="F7" s="23">
        <f>F4*F6*Conversions!$C$3</f>
        <v>4350150.209565245</v>
      </c>
      <c r="G7" s="23">
        <f>G4*G6*Conversions!$C$3</f>
        <v>4755752.8157571545</v>
      </c>
      <c r="H7" s="23">
        <f>H4*H6*Conversions!$C$3</f>
        <v>5048891.111911529</v>
      </c>
      <c r="I7" s="23">
        <f>I4*I6*Conversions!$C$3</f>
        <v>5198676.410537603</v>
      </c>
      <c r="J7" s="23">
        <f>J4*J6*Conversions!$C$3</f>
        <v>4148282.6893775035</v>
      </c>
      <c r="K7" s="23">
        <f>K4*K6*Conversions!$C$3</f>
        <v>4537994.990930289</v>
      </c>
      <c r="L7" s="23">
        <f>L4*L6*Conversions!$C$3</f>
        <v>5992297.258287528</v>
      </c>
      <c r="M7" s="23">
        <f>M4*M6*Conversions!$C$3</f>
        <v>6449324.977991151</v>
      </c>
    </row>
    <row r="8" spans="1:13" ht="15">
      <c r="A8" s="10" t="s">
        <v>15</v>
      </c>
      <c r="B8" s="11" t="s">
        <v>34</v>
      </c>
      <c r="C8" s="3" t="s">
        <v>16</v>
      </c>
      <c r="D8" s="23">
        <f>D10/(D20*Conversions!$C$6)</f>
        <v>1879.2790250211233</v>
      </c>
      <c r="E8" s="23">
        <f>E10/(E20*Conversions!$C$6)</f>
        <v>1218.5308517428714</v>
      </c>
      <c r="F8" s="23">
        <f>F10/(F20*Conversions!$C$6)</f>
        <v>3273.304309632634</v>
      </c>
      <c r="G8" s="23">
        <f>G10/(G20*Conversions!$C$6)</f>
        <v>2566.037933170323</v>
      </c>
      <c r="H8" s="23">
        <f>H10/(H20*Conversions!$C$6)</f>
        <v>1663.0854999985133</v>
      </c>
      <c r="I8" s="23">
        <f>I10/(I20*Conversions!$C$6)</f>
        <v>2007.7345867859945</v>
      </c>
      <c r="J8" s="23">
        <f>J10/(J20*Conversions!$C$6)</f>
        <v>1221.6899197155763</v>
      </c>
      <c r="K8" s="23"/>
      <c r="L8" s="23"/>
      <c r="M8" s="23"/>
    </row>
    <row r="9" spans="1:13" ht="15">
      <c r="A9" s="10" t="s">
        <v>15</v>
      </c>
      <c r="B9" s="11"/>
      <c r="C9" s="3" t="s">
        <v>17</v>
      </c>
      <c r="D9" s="37">
        <v>0.009</v>
      </c>
      <c r="E9" s="37">
        <v>0.007</v>
      </c>
      <c r="F9" s="37">
        <v>0.025</v>
      </c>
      <c r="G9" s="37">
        <v>0.018</v>
      </c>
      <c r="H9" s="37">
        <v>0.011</v>
      </c>
      <c r="I9" s="37">
        <v>0.013</v>
      </c>
      <c r="J9" s="37">
        <v>0.01</v>
      </c>
      <c r="K9" s="37">
        <v>0.015</v>
      </c>
      <c r="L9" s="37">
        <v>0.01</v>
      </c>
      <c r="M9" s="37">
        <v>0.013</v>
      </c>
    </row>
    <row r="10" spans="1:13" ht="15">
      <c r="A10" s="10" t="s">
        <v>15</v>
      </c>
      <c r="B10" s="11"/>
      <c r="C10" s="3" t="s">
        <v>14</v>
      </c>
      <c r="D10" s="23">
        <f>D9*D4*Conversions!$C$3</f>
        <v>63322.995315921515</v>
      </c>
      <c r="E10" s="23">
        <f>E9*E4*Conversions!$C$3</f>
        <v>40972.113854688825</v>
      </c>
      <c r="F10" s="23">
        <f>F9*F4*Conversions!$C$3</f>
        <v>111542.31306577551</v>
      </c>
      <c r="G10" s="23">
        <f>G9*G4*Conversions!$C$3</f>
        <v>87172.65853730017</v>
      </c>
      <c r="H10" s="23">
        <f>H9*H4*Conversions!$C$3</f>
        <v>56212.35043626196</v>
      </c>
      <c r="I10" s="23">
        <f>I9*I4*Conversions!$C$3</f>
        <v>68542.38675150998</v>
      </c>
      <c r="J10" s="23">
        <f>J9*J4*Conversions!$C$3</f>
        <v>41901.84534724751</v>
      </c>
      <c r="K10" s="23">
        <f>K9*K4*Conversions!$C$3</f>
        <v>69106.52270452215</v>
      </c>
      <c r="L10" s="23">
        <f>L9*L4*Conversions!$C$3</f>
        <v>60528.255134217456</v>
      </c>
      <c r="M10" s="23">
        <f>M9*M4*Conversions!$C$3</f>
        <v>84945.5164274417</v>
      </c>
    </row>
    <row r="11" spans="1:13" ht="15">
      <c r="A11" s="10" t="s">
        <v>18</v>
      </c>
      <c r="B11" s="11" t="s">
        <v>35</v>
      </c>
      <c r="C11" s="3" t="s">
        <v>12</v>
      </c>
      <c r="D11" s="23">
        <f>D13/(D18*Conversions!$C$5)</f>
        <v>0</v>
      </c>
      <c r="E11" s="23">
        <f>E13/(E18*Conversions!$C$5)</f>
        <v>0</v>
      </c>
      <c r="F11" s="23">
        <f>F13/(F18*Conversions!$C$5)</f>
        <v>0</v>
      </c>
      <c r="G11" s="23">
        <f>G13/(G18*Conversions!$C$5)</f>
        <v>0</v>
      </c>
      <c r="H11" s="23">
        <f>H13/(H18*Conversions!$C$5)</f>
        <v>0</v>
      </c>
      <c r="I11" s="23">
        <f>I13/(I18*Conversions!$C$5)</f>
        <v>13.720994871224667</v>
      </c>
      <c r="J11" s="23">
        <f>J13/(J18*Conversions!$C$5)</f>
        <v>0</v>
      </c>
      <c r="K11" s="23">
        <f>K13/(K18*Conversions!$C$5)</f>
        <v>0</v>
      </c>
      <c r="L11" s="23">
        <f>L13/(L18*Conversions!$C$5)</f>
        <v>0</v>
      </c>
      <c r="M11" s="23">
        <f>M13/(M18*Conversions!$C$5)</f>
        <v>0</v>
      </c>
    </row>
    <row r="12" spans="1:13" ht="15">
      <c r="A12" s="10" t="s">
        <v>18</v>
      </c>
      <c r="B12" s="11"/>
      <c r="C12" s="3" t="s">
        <v>13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0.0001</v>
      </c>
      <c r="J12" s="76">
        <v>0</v>
      </c>
      <c r="K12" s="76">
        <v>0</v>
      </c>
      <c r="L12" s="76">
        <v>0</v>
      </c>
      <c r="M12" s="76">
        <v>0</v>
      </c>
    </row>
    <row r="13" spans="1:13" ht="15">
      <c r="A13" s="10" t="s">
        <v>18</v>
      </c>
      <c r="B13" s="11"/>
      <c r="C13" s="3" t="s">
        <v>14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3">
        <f>I4*I12*Conversions!C3</f>
        <v>527.249128857769</v>
      </c>
      <c r="J13" s="36">
        <v>0</v>
      </c>
      <c r="K13" s="36">
        <v>0</v>
      </c>
      <c r="L13" s="36">
        <v>0</v>
      </c>
      <c r="M13" s="36">
        <v>0</v>
      </c>
    </row>
    <row r="14" spans="1:13" ht="15">
      <c r="A14" s="10" t="s">
        <v>19</v>
      </c>
      <c r="B14" s="11" t="s">
        <v>36</v>
      </c>
      <c r="C14" s="3" t="s">
        <v>20</v>
      </c>
      <c r="D14" s="24">
        <f>'Default and baseline factors'!$C$10</f>
        <v>359.059</v>
      </c>
      <c r="E14" s="24">
        <f>'Default and baseline factors'!$C$10</f>
        <v>359.059</v>
      </c>
      <c r="F14" s="24">
        <f>'Default and baseline factors'!$C$10</f>
        <v>359.059</v>
      </c>
      <c r="G14" s="24">
        <f>'Default and baseline factors'!$C$10</f>
        <v>359.059</v>
      </c>
      <c r="H14" s="24">
        <f>'Default and baseline factors'!$C$10</f>
        <v>359.059</v>
      </c>
      <c r="I14" s="24">
        <f>'Default and baseline factors'!$C$10</f>
        <v>359.059</v>
      </c>
      <c r="J14" s="24">
        <f>'Default and baseline factors'!$C$10</f>
        <v>359.059</v>
      </c>
      <c r="K14" s="24">
        <f>'Default and baseline factors'!$C$10</f>
        <v>359.059</v>
      </c>
      <c r="L14" s="24">
        <f>'Default and baseline factors'!$C$10</f>
        <v>359.059</v>
      </c>
      <c r="M14" s="24">
        <f>'Default and baseline factors'!$C$10</f>
        <v>359.059</v>
      </c>
    </row>
    <row r="15" spans="1:13" ht="15">
      <c r="A15" s="12" t="s">
        <v>19</v>
      </c>
      <c r="B15" s="11" t="s">
        <v>36</v>
      </c>
      <c r="C15" s="4" t="s">
        <v>2</v>
      </c>
      <c r="D15" s="25">
        <f>D14*Conversions!$C$7</f>
        <v>10.5231575484</v>
      </c>
      <c r="E15" s="25">
        <f>E14*Conversions!$C$7</f>
        <v>10.5231575484</v>
      </c>
      <c r="F15" s="25">
        <f>F14*Conversions!$C$7</f>
        <v>10.5231575484</v>
      </c>
      <c r="G15" s="25">
        <f>G14*Conversions!$C$7</f>
        <v>10.5231575484</v>
      </c>
      <c r="H15" s="25">
        <f>H14*Conversions!$C$7</f>
        <v>10.5231575484</v>
      </c>
      <c r="I15" s="25">
        <f>I14*Conversions!$C$7</f>
        <v>10.5231575484</v>
      </c>
      <c r="J15" s="25">
        <f>J14*Conversions!$C$7</f>
        <v>10.5231575484</v>
      </c>
      <c r="K15" s="25">
        <f>K14*Conversions!$C$7</f>
        <v>10.5231575484</v>
      </c>
      <c r="L15" s="25">
        <f>L14*Conversions!$C$7</f>
        <v>10.5231575484</v>
      </c>
      <c r="M15" s="25">
        <f>M14*Conversions!$C$7</f>
        <v>10.5231575484</v>
      </c>
    </row>
    <row r="16" spans="1:13" ht="15">
      <c r="A16" s="19" t="s">
        <v>66</v>
      </c>
      <c r="B16" s="11" t="s">
        <v>57</v>
      </c>
      <c r="C16" s="3" t="s">
        <v>29</v>
      </c>
      <c r="D16" s="35">
        <v>4711</v>
      </c>
      <c r="E16" s="35">
        <v>4678</v>
      </c>
      <c r="F16" s="35">
        <v>4607</v>
      </c>
      <c r="G16" s="35">
        <v>4624</v>
      </c>
      <c r="H16" s="35">
        <v>4582</v>
      </c>
      <c r="I16" s="35">
        <v>4524</v>
      </c>
      <c r="J16" s="35">
        <v>4787</v>
      </c>
      <c r="K16" s="35">
        <v>4667</v>
      </c>
      <c r="L16" s="35">
        <v>4609</v>
      </c>
      <c r="M16" s="35">
        <v>4640</v>
      </c>
    </row>
    <row r="17" spans="1:13" ht="15">
      <c r="A17" s="20" t="s">
        <v>65</v>
      </c>
      <c r="B17" s="13" t="s">
        <v>58</v>
      </c>
      <c r="C17" s="4" t="s">
        <v>0</v>
      </c>
      <c r="D17" s="25">
        <f>'Default and baseline factors'!$C$4</f>
        <v>0.0961</v>
      </c>
      <c r="E17" s="25">
        <f>'Default and baseline factors'!$C$4</f>
        <v>0.0961</v>
      </c>
      <c r="F17" s="25">
        <f>'Default and baseline factors'!$C$4</f>
        <v>0.0961</v>
      </c>
      <c r="G17" s="25">
        <f>'Default and baseline factors'!$C$4</f>
        <v>0.0961</v>
      </c>
      <c r="H17" s="25">
        <f>'Default and baseline factors'!$C$4</f>
        <v>0.0961</v>
      </c>
      <c r="I17" s="25">
        <f>'Default and baseline factors'!$C$4</f>
        <v>0.0961</v>
      </c>
      <c r="J17" s="25">
        <f>'Default and baseline factors'!$C$4</f>
        <v>0.0961</v>
      </c>
      <c r="K17" s="25">
        <f>'Default and baseline factors'!$C$4</f>
        <v>0.0961</v>
      </c>
      <c r="L17" s="25">
        <f>'Default and baseline factors'!$C$4</f>
        <v>0.0961</v>
      </c>
      <c r="M17" s="25">
        <f>'Default and baseline factors'!$C$4</f>
        <v>0.0961</v>
      </c>
    </row>
    <row r="18" spans="1:13" ht="15">
      <c r="A18" s="20" t="s">
        <v>61</v>
      </c>
      <c r="B18" s="11" t="s">
        <v>38</v>
      </c>
      <c r="C18" s="3" t="s">
        <v>29</v>
      </c>
      <c r="D18" s="35">
        <v>8819</v>
      </c>
      <c r="E18" s="35">
        <v>8819</v>
      </c>
      <c r="F18" s="35">
        <v>8933</v>
      </c>
      <c r="G18" s="35">
        <v>8686</v>
      </c>
      <c r="H18" s="35">
        <v>8879</v>
      </c>
      <c r="I18" s="35">
        <v>9178</v>
      </c>
      <c r="J18" s="35">
        <v>9194</v>
      </c>
      <c r="K18" s="35">
        <v>9171</v>
      </c>
      <c r="L18" s="35">
        <v>8893</v>
      </c>
      <c r="M18" s="35">
        <v>8471</v>
      </c>
    </row>
    <row r="19" spans="1:13" ht="15">
      <c r="A19" s="20" t="s">
        <v>64</v>
      </c>
      <c r="B19" s="13" t="s">
        <v>59</v>
      </c>
      <c r="C19" s="4" t="s">
        <v>0</v>
      </c>
      <c r="D19" s="25">
        <f>'Default and baseline factors'!$C$6</f>
        <v>0.0774</v>
      </c>
      <c r="E19" s="25">
        <f>'Default and baseline factors'!$C$6</f>
        <v>0.0774</v>
      </c>
      <c r="F19" s="25">
        <f>'Default and baseline factors'!$C$6</f>
        <v>0.0774</v>
      </c>
      <c r="G19" s="25">
        <f>'Default and baseline factors'!$C$6</f>
        <v>0.0774</v>
      </c>
      <c r="H19" s="25">
        <f>'Default and baseline factors'!$C$6</f>
        <v>0.0774</v>
      </c>
      <c r="I19" s="25">
        <f>'Default and baseline factors'!$C$6</f>
        <v>0.0774</v>
      </c>
      <c r="J19" s="25">
        <f>'Default and baseline factors'!$C$6</f>
        <v>0.0774</v>
      </c>
      <c r="K19" s="25">
        <f>'Default and baseline factors'!$C$6</f>
        <v>0.0774</v>
      </c>
      <c r="L19" s="25">
        <f>'Default and baseline factors'!$C$6</f>
        <v>0.0774</v>
      </c>
      <c r="M19" s="25">
        <f>'Default and baseline factors'!$C$6</f>
        <v>0.0774</v>
      </c>
    </row>
    <row r="20" spans="1:13" ht="15">
      <c r="A20" s="20" t="s">
        <v>62</v>
      </c>
      <c r="B20" s="11" t="s">
        <v>40</v>
      </c>
      <c r="C20" s="77" t="s">
        <v>86</v>
      </c>
      <c r="D20" s="35">
        <v>8048</v>
      </c>
      <c r="E20" s="35">
        <v>8031</v>
      </c>
      <c r="F20" s="35">
        <v>8139</v>
      </c>
      <c r="G20" s="35">
        <v>8114</v>
      </c>
      <c r="H20" s="35">
        <v>8073</v>
      </c>
      <c r="I20" s="35">
        <v>8154</v>
      </c>
      <c r="J20" s="35">
        <v>8192</v>
      </c>
      <c r="K20" s="35">
        <v>8122</v>
      </c>
      <c r="L20" s="35">
        <v>8102</v>
      </c>
      <c r="M20" s="35">
        <v>8471</v>
      </c>
    </row>
    <row r="21" spans="1:13" ht="15.75" thickBot="1">
      <c r="A21" s="20" t="s">
        <v>63</v>
      </c>
      <c r="B21" s="14" t="s">
        <v>60</v>
      </c>
      <c r="C21" s="5" t="s">
        <v>0</v>
      </c>
      <c r="D21" s="29">
        <f>'Default and baseline factors'!$C$5</f>
        <v>0.0561</v>
      </c>
      <c r="E21" s="29">
        <f>'Default and baseline factors'!$C$5</f>
        <v>0.0561</v>
      </c>
      <c r="F21" s="29">
        <f>'Default and baseline factors'!$C$5</f>
        <v>0.0561</v>
      </c>
      <c r="G21" s="29">
        <f>'Default and baseline factors'!$C$5</f>
        <v>0.0561</v>
      </c>
      <c r="H21" s="29">
        <f>'Default and baseline factors'!$C$5</f>
        <v>0.0561</v>
      </c>
      <c r="I21" s="29">
        <f>'Default and baseline factors'!$C$5</f>
        <v>0.0561</v>
      </c>
      <c r="J21" s="29">
        <f>'Default and baseline factors'!$C$5</f>
        <v>0.0561</v>
      </c>
      <c r="K21" s="29">
        <f>'Default and baseline factors'!$C$5</f>
        <v>0.0561</v>
      </c>
      <c r="L21" s="29">
        <f>'Default and baseline factors'!$C$5</f>
        <v>0.0561</v>
      </c>
      <c r="M21" s="29">
        <f>'Default and baseline factors'!$C$5</f>
        <v>0.0561</v>
      </c>
    </row>
    <row r="22" spans="1:13" ht="15.75" thickBot="1">
      <c r="A22" s="21" t="s">
        <v>21</v>
      </c>
      <c r="B22" s="11" t="s">
        <v>42</v>
      </c>
      <c r="C22" s="13" t="s">
        <v>22</v>
      </c>
      <c r="D22" s="79">
        <f>ROUND(D7*D17+D10*D21+D13*D19,0)</f>
        <v>673616</v>
      </c>
      <c r="E22" s="79">
        <f aca="true" t="shared" si="1" ref="E22:M22">ROUND(E7*E17+E10*E21+E13*E19,0)</f>
        <v>560850</v>
      </c>
      <c r="F22" s="79">
        <f t="shared" si="1"/>
        <v>424307</v>
      </c>
      <c r="G22" s="79">
        <f t="shared" si="1"/>
        <v>461918</v>
      </c>
      <c r="H22" s="79">
        <f t="shared" si="1"/>
        <v>488352</v>
      </c>
      <c r="I22" s="79">
        <f t="shared" si="1"/>
        <v>503479</v>
      </c>
      <c r="J22" s="79">
        <f t="shared" si="1"/>
        <v>401001</v>
      </c>
      <c r="K22" s="79">
        <f t="shared" si="1"/>
        <v>439978</v>
      </c>
      <c r="L22" s="79">
        <f t="shared" si="1"/>
        <v>579255</v>
      </c>
      <c r="M22" s="79">
        <f t="shared" si="1"/>
        <v>624546</v>
      </c>
    </row>
    <row r="23" spans="1:14" ht="16.5" customHeight="1" thickBot="1">
      <c r="A23" s="15" t="s">
        <v>54</v>
      </c>
      <c r="B23" s="16"/>
      <c r="C23" s="16"/>
      <c r="D23" s="39"/>
      <c r="E23" s="64"/>
      <c r="F23" s="17"/>
      <c r="G23" s="17"/>
      <c r="H23" s="17"/>
      <c r="I23" s="17"/>
      <c r="J23" s="17"/>
      <c r="K23" s="17"/>
      <c r="L23" s="17"/>
      <c r="M23" s="40">
        <f>SUM(D22:M22)</f>
        <v>5157302</v>
      </c>
      <c r="N23" s="22"/>
    </row>
    <row r="24" ht="15">
      <c r="D24" s="78"/>
    </row>
    <row r="25" ht="15.75" customHeight="1" thickBot="1"/>
    <row r="26" spans="1:13" ht="39.75" customHeight="1" thickBot="1">
      <c r="A26" s="100" t="s">
        <v>23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2"/>
    </row>
    <row r="27" spans="1:13" ht="15">
      <c r="A27" s="8" t="s">
        <v>80</v>
      </c>
      <c r="B27" s="9" t="s">
        <v>5</v>
      </c>
      <c r="C27" s="9" t="s">
        <v>6</v>
      </c>
      <c r="D27" s="30" t="s">
        <v>69</v>
      </c>
      <c r="E27" s="31" t="s">
        <v>70</v>
      </c>
      <c r="F27" s="31" t="s">
        <v>71</v>
      </c>
      <c r="G27" s="31" t="s">
        <v>72</v>
      </c>
      <c r="H27" s="31" t="s">
        <v>73</v>
      </c>
      <c r="I27" s="31" t="s">
        <v>74</v>
      </c>
      <c r="J27" s="31" t="s">
        <v>75</v>
      </c>
      <c r="K27" s="31" t="s">
        <v>76</v>
      </c>
      <c r="L27" s="31" t="s">
        <v>77</v>
      </c>
      <c r="M27" s="31" t="s">
        <v>78</v>
      </c>
    </row>
    <row r="28" spans="1:13" ht="15">
      <c r="A28" s="10" t="s">
        <v>7</v>
      </c>
      <c r="B28" s="11" t="s">
        <v>32</v>
      </c>
      <c r="C28" s="3" t="s">
        <v>8</v>
      </c>
      <c r="D28" s="35">
        <v>668610</v>
      </c>
      <c r="E28" s="35">
        <v>556217</v>
      </c>
      <c r="F28" s="35">
        <v>423988</v>
      </c>
      <c r="G28" s="35">
        <v>460216</v>
      </c>
      <c r="H28" s="35">
        <v>485616</v>
      </c>
      <c r="I28" s="35">
        <v>501037</v>
      </c>
      <c r="J28" s="35">
        <v>398187</v>
      </c>
      <c r="K28" s="35">
        <v>437806</v>
      </c>
      <c r="L28" s="35">
        <v>575191</v>
      </c>
      <c r="M28" s="36">
        <v>620942</v>
      </c>
    </row>
    <row r="29" spans="1:13" ht="15">
      <c r="A29" s="10" t="s">
        <v>9</v>
      </c>
      <c r="B29" s="11"/>
      <c r="C29" s="3" t="s">
        <v>10</v>
      </c>
      <c r="D29" s="38">
        <v>228779</v>
      </c>
      <c r="E29" s="38">
        <v>192980</v>
      </c>
      <c r="F29" s="38">
        <v>149071</v>
      </c>
      <c r="G29" s="38">
        <v>163112</v>
      </c>
      <c r="H29" s="38">
        <v>175504</v>
      </c>
      <c r="I29" s="38">
        <v>180110</v>
      </c>
      <c r="J29" s="38">
        <v>140602</v>
      </c>
      <c r="K29" s="38">
        <v>155489</v>
      </c>
      <c r="L29" s="38">
        <v>197907</v>
      </c>
      <c r="M29" s="38">
        <v>213104</v>
      </c>
    </row>
    <row r="30" spans="1:13" ht="15">
      <c r="A30" s="10" t="s">
        <v>11</v>
      </c>
      <c r="B30" s="11" t="s">
        <v>33</v>
      </c>
      <c r="C30" s="3" t="s">
        <v>12</v>
      </c>
      <c r="D30" s="23">
        <f>D32/(D41*Conversions!$C$5)</f>
        <v>336879.62704309064</v>
      </c>
      <c r="E30" s="23">
        <f>E32/(E41*Conversions!$C$5)</f>
        <v>286747.3236425823</v>
      </c>
      <c r="F30" s="23">
        <f>F32/(F41*Conversions!$C$5)</f>
        <v>220839.9337963968</v>
      </c>
      <c r="G30" s="23">
        <f>G32/(G41*Conversions!$C$5)</f>
        <v>242480.9446366782</v>
      </c>
      <c r="H30" s="23">
        <f>H32/(H41*Conversions!$C$5)</f>
        <v>264634.90528153646</v>
      </c>
      <c r="I30" s="23">
        <f>I32/(I41*Conversions!$C$5)</f>
        <v>274783.2051282051</v>
      </c>
      <c r="J30" s="23">
        <f>J32/(J41*Conversions!$C$5)</f>
        <v>203545.40630875286</v>
      </c>
      <c r="K30" s="23">
        <f>K32/(K41*Conversions!$C$5)</f>
        <v>229718.58902935503</v>
      </c>
      <c r="L30" s="23">
        <f>L32/(L41*Conversions!$C$5)</f>
        <v>297568.9976133651</v>
      </c>
      <c r="M30" s="23">
        <f>M32/(M41*Conversions!$C$5)</f>
        <v>317313.69310344825</v>
      </c>
    </row>
    <row r="31" spans="1:13" ht="15">
      <c r="A31" s="10" t="s">
        <v>11</v>
      </c>
      <c r="B31" s="11"/>
      <c r="C31" s="3" t="s">
        <v>13</v>
      </c>
      <c r="D31" s="37">
        <v>0.991</v>
      </c>
      <c r="E31" s="37">
        <v>0.993</v>
      </c>
      <c r="F31" s="37">
        <v>0.975</v>
      </c>
      <c r="G31" s="37">
        <v>0.982</v>
      </c>
      <c r="H31" s="37">
        <v>0.987</v>
      </c>
      <c r="I31" s="37">
        <v>0.986</v>
      </c>
      <c r="J31" s="37">
        <v>0.99</v>
      </c>
      <c r="K31" s="37">
        <v>0.985</v>
      </c>
      <c r="L31" s="37">
        <v>0.99</v>
      </c>
      <c r="M31" s="37">
        <v>0.987</v>
      </c>
    </row>
    <row r="32" spans="1:13" ht="15">
      <c r="A32" s="10" t="s">
        <v>11</v>
      </c>
      <c r="B32" s="11"/>
      <c r="C32" s="3" t="s">
        <v>14</v>
      </c>
      <c r="D32" s="32">
        <f>D29*D31*Conversions!$C$3</f>
        <v>6644618.7496164</v>
      </c>
      <c r="E32" s="32">
        <f>E29*E31*Conversions!$C$3</f>
        <v>5616190.183464</v>
      </c>
      <c r="F32" s="32">
        <f>F29*F31*Conversions!$C$3</f>
        <v>4259690.40861</v>
      </c>
      <c r="G32" s="32">
        <f>G29*G31*Conversions!$C$3</f>
        <v>4694373.6686784</v>
      </c>
      <c r="H32" s="32">
        <f>H29*H31*Conversions!$C$3</f>
        <v>5076734.2170048</v>
      </c>
      <c r="I32" s="32">
        <f>I29*I31*Conversions!$C$3</f>
        <v>5204691.550296</v>
      </c>
      <c r="J32" s="32">
        <f>J29*J31*Conversions!$C$3</f>
        <v>4079500.1034480003</v>
      </c>
      <c r="K32" s="32">
        <f>K29*K31*Conversions!$C$3</f>
        <v>4488654.275154</v>
      </c>
      <c r="L32" s="32">
        <f>L29*L31*Conversions!$C$3</f>
        <v>5742177.401268</v>
      </c>
      <c r="M32" s="32">
        <f>M29*M31*Conversions!$C$3</f>
        <v>6164374.422124799</v>
      </c>
    </row>
    <row r="33" spans="1:13" ht="15">
      <c r="A33" s="10" t="s">
        <v>15</v>
      </c>
      <c r="B33" s="11" t="s">
        <v>34</v>
      </c>
      <c r="C33" s="3" t="s">
        <v>16</v>
      </c>
      <c r="D33" s="32">
        <f>D35/(D45*Conversions!$C$6)</f>
        <v>1790.8892892644137</v>
      </c>
      <c r="E33" s="32">
        <f>E35/(E45*Conversions!$C$6)</f>
        <v>1177.4399203088035</v>
      </c>
      <c r="F33" s="32">
        <f>F35/(F45*Conversions!$C$6)</f>
        <v>3205.2371298685343</v>
      </c>
      <c r="G33" s="32">
        <f>G35/(G45*Conversions!$C$6)</f>
        <v>1829.3310327828444</v>
      </c>
      <c r="H33" s="32">
        <f>H35/(H45*Conversions!$C$6)</f>
        <v>1673.9511953424994</v>
      </c>
      <c r="I33" s="32">
        <f>I35/(I45*Conversions!$C$6)</f>
        <v>2010.0576404218787</v>
      </c>
      <c r="J33" s="32">
        <f>J35/(J45*Conversions!$C$6)</f>
        <v>1201.43310546875</v>
      </c>
      <c r="K33" s="32">
        <f>K35/(K45*Conversions!$C$6)</f>
        <v>2010.1385126816053</v>
      </c>
      <c r="L33" s="32">
        <f>L35/(L45*Conversions!$C$6)</f>
        <v>1709.885213527524</v>
      </c>
      <c r="M33" s="32">
        <f>M35/(M45*Conversions!$C$6)</f>
        <v>2397.683481701286</v>
      </c>
    </row>
    <row r="34" spans="1:13" ht="15">
      <c r="A34" s="10" t="s">
        <v>15</v>
      </c>
      <c r="B34" s="11"/>
      <c r="C34" s="3" t="s">
        <v>17</v>
      </c>
      <c r="D34" s="37">
        <v>0.009</v>
      </c>
      <c r="E34" s="37">
        <v>0.007</v>
      </c>
      <c r="F34" s="37">
        <v>0.025</v>
      </c>
      <c r="G34" s="37">
        <v>0.013</v>
      </c>
      <c r="H34" s="37">
        <v>0.011</v>
      </c>
      <c r="I34" s="37">
        <v>0.013</v>
      </c>
      <c r="J34" s="37">
        <v>0.01</v>
      </c>
      <c r="K34" s="37">
        <v>0.015</v>
      </c>
      <c r="L34" s="37">
        <v>0.01</v>
      </c>
      <c r="M34" s="37">
        <v>0.013</v>
      </c>
    </row>
    <row r="35" spans="1:13" ht="15">
      <c r="A35" s="10" t="s">
        <v>15</v>
      </c>
      <c r="B35" s="11"/>
      <c r="C35" s="3" t="s">
        <v>14</v>
      </c>
      <c r="D35" s="32">
        <f>D34*D29*Conversions!$C$3</f>
        <v>60344.6707836</v>
      </c>
      <c r="E35" s="32">
        <f>E34*E29*Conversions!$C$3</f>
        <v>39590.46453600001</v>
      </c>
      <c r="F35" s="32">
        <f>F34*F29*Conversions!$C$3</f>
        <v>109222.83099</v>
      </c>
      <c r="G35" s="32">
        <f>G34*G29*Conversions!$C$3</f>
        <v>62145.476265599995</v>
      </c>
      <c r="H35" s="32">
        <f>H34*H29*Conversions!$C$3</f>
        <v>56579.6113344</v>
      </c>
      <c r="I35" s="32">
        <f>I34*I29*Conversions!$C$3</f>
        <v>68621.693868</v>
      </c>
      <c r="J35" s="32">
        <f>J34*J29*Conversions!$C$3</f>
        <v>41207.071752</v>
      </c>
      <c r="K35" s="32">
        <f>K34*K29*Conversions!$C$3</f>
        <v>68355.141246</v>
      </c>
      <c r="L35" s="32">
        <f>L34*L29*Conversions!$C$3</f>
        <v>58001.791932</v>
      </c>
      <c r="M35" s="32">
        <f>M34*M29*Conversions!$C$3</f>
        <v>81192.3682752</v>
      </c>
    </row>
    <row r="36" spans="1:13" ht="15">
      <c r="A36" s="10" t="s">
        <v>18</v>
      </c>
      <c r="B36" s="11" t="s">
        <v>35</v>
      </c>
      <c r="C36" s="3" t="s">
        <v>12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3">
        <f>I38/(I43*Conversions!C5)</f>
        <v>13.736870777947264</v>
      </c>
      <c r="J36" s="36">
        <v>0</v>
      </c>
      <c r="K36" s="36">
        <v>0</v>
      </c>
      <c r="L36" s="36">
        <v>0</v>
      </c>
      <c r="M36" s="36">
        <v>0</v>
      </c>
    </row>
    <row r="37" spans="1:13" ht="15">
      <c r="A37" s="10" t="s">
        <v>18</v>
      </c>
      <c r="B37" s="11"/>
      <c r="C37" s="3" t="s">
        <v>13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0.0001</v>
      </c>
      <c r="J37" s="76">
        <v>0</v>
      </c>
      <c r="K37" s="76">
        <v>0</v>
      </c>
      <c r="L37" s="76">
        <v>0</v>
      </c>
      <c r="M37" s="76">
        <v>0</v>
      </c>
    </row>
    <row r="38" spans="1:13" ht="15">
      <c r="A38" s="10" t="s">
        <v>18</v>
      </c>
      <c r="B38" s="11"/>
      <c r="C38" s="3" t="s">
        <v>14</v>
      </c>
      <c r="D38" s="23">
        <f>D29*D37*Conversions!$C$3</f>
        <v>0</v>
      </c>
      <c r="E38" s="23">
        <f>E29*E37*Conversions!$C$3</f>
        <v>0</v>
      </c>
      <c r="F38" s="23">
        <f>F29*F37*Conversions!$C$3</f>
        <v>0</v>
      </c>
      <c r="G38" s="23">
        <f>G29*G37*Conversions!$C$3</f>
        <v>0</v>
      </c>
      <c r="H38" s="23">
        <f>H29*H37*Conversions!$C$3</f>
        <v>0</v>
      </c>
      <c r="I38" s="23">
        <f>I29*I37*Conversions!$C$3</f>
        <v>527.8591835999999</v>
      </c>
      <c r="J38" s="23">
        <f>J29*J37*Conversions!$C$3</f>
        <v>0</v>
      </c>
      <c r="K38" s="23">
        <f>K29*K37*Conversions!$C$3</f>
        <v>0</v>
      </c>
      <c r="L38" s="23">
        <f>L29*L37*Conversions!$C$3</f>
        <v>0</v>
      </c>
      <c r="M38" s="23">
        <v>0</v>
      </c>
    </row>
    <row r="39" spans="1:13" ht="15">
      <c r="A39" s="10" t="s">
        <v>19</v>
      </c>
      <c r="B39" s="11"/>
      <c r="C39" s="3" t="s">
        <v>20</v>
      </c>
      <c r="D39" s="33">
        <f aca="true" t="shared" si="2" ref="D39:M39">D29/D28*1000</f>
        <v>342.17107132708156</v>
      </c>
      <c r="E39" s="33">
        <f t="shared" si="2"/>
        <v>346.95092023436894</v>
      </c>
      <c r="F39" s="33">
        <f t="shared" si="2"/>
        <v>351.592497900884</v>
      </c>
      <c r="G39" s="33">
        <f t="shared" si="2"/>
        <v>354.4248787525857</v>
      </c>
      <c r="H39" s="33">
        <f t="shared" si="2"/>
        <v>361.40489604955354</v>
      </c>
      <c r="I39" s="33">
        <f t="shared" si="2"/>
        <v>359.4744499907193</v>
      </c>
      <c r="J39" s="33">
        <f t="shared" si="2"/>
        <v>353.10545045418354</v>
      </c>
      <c r="K39" s="33">
        <f t="shared" si="2"/>
        <v>355.15502300105527</v>
      </c>
      <c r="L39" s="33">
        <f t="shared" si="2"/>
        <v>344.07179528191506</v>
      </c>
      <c r="M39" s="33">
        <f t="shared" si="2"/>
        <v>343.194694512531</v>
      </c>
    </row>
    <row r="40" spans="1:13" ht="15">
      <c r="A40" s="12" t="s">
        <v>19</v>
      </c>
      <c r="B40" s="11"/>
      <c r="C40" s="4" t="s">
        <v>2</v>
      </c>
      <c r="D40" s="25">
        <f>D39*Conversions!$C$7</f>
        <v>10.028212890025575</v>
      </c>
      <c r="E40" s="25">
        <f>E39*Conversions!$C$7</f>
        <v>10.16829878986079</v>
      </c>
      <c r="F40" s="25">
        <f>F39*Conversions!$C$7</f>
        <v>10.304332291479946</v>
      </c>
      <c r="G40" s="25">
        <f>G39*Conversions!$C$7</f>
        <v>10.38734257652928</v>
      </c>
      <c r="H40" s="25">
        <f>H39*Conversions!$C$7</f>
        <v>10.591910131461896</v>
      </c>
      <c r="I40" s="25">
        <f>I39*Conversions!$C$7</f>
        <v>10.535333390548004</v>
      </c>
      <c r="J40" s="25">
        <f>J39*Conversions!$C$7</f>
        <v>10.34867329973103</v>
      </c>
      <c r="K40" s="25">
        <f>K39*Conversions!$C$7</f>
        <v>10.408741352105727</v>
      </c>
      <c r="L40" s="25">
        <f>L39*Conversions!$C$7</f>
        <v>10.083918547404254</v>
      </c>
      <c r="M40" s="25">
        <f>M39*Conversions!$C$7</f>
        <v>10.058212828895453</v>
      </c>
    </row>
    <row r="41" spans="1:13" ht="15">
      <c r="A41" s="19" t="s">
        <v>66</v>
      </c>
      <c r="B41" s="11" t="s">
        <v>43</v>
      </c>
      <c r="C41" s="3" t="s">
        <v>29</v>
      </c>
      <c r="D41" s="35">
        <v>4711</v>
      </c>
      <c r="E41" s="35">
        <v>4678</v>
      </c>
      <c r="F41" s="35">
        <v>4607</v>
      </c>
      <c r="G41" s="35">
        <v>4624</v>
      </c>
      <c r="H41" s="35">
        <v>4582</v>
      </c>
      <c r="I41" s="35">
        <v>4524</v>
      </c>
      <c r="J41" s="35">
        <v>4787</v>
      </c>
      <c r="K41" s="35">
        <v>4667</v>
      </c>
      <c r="L41" s="35">
        <v>4609</v>
      </c>
      <c r="M41" s="35">
        <v>4640</v>
      </c>
    </row>
    <row r="42" spans="1:13" ht="15">
      <c r="A42" s="20" t="s">
        <v>65</v>
      </c>
      <c r="B42" s="13" t="s">
        <v>37</v>
      </c>
      <c r="C42" s="4" t="s">
        <v>0</v>
      </c>
      <c r="D42" s="25">
        <f>'Default and baseline factors'!$C$4</f>
        <v>0.0961</v>
      </c>
      <c r="E42" s="25">
        <f>'Default and baseline factors'!$C$4</f>
        <v>0.0961</v>
      </c>
      <c r="F42" s="25">
        <f>'Default and baseline factors'!$C$4</f>
        <v>0.0961</v>
      </c>
      <c r="G42" s="25">
        <f>'Default and baseline factors'!$C$4</f>
        <v>0.0961</v>
      </c>
      <c r="H42" s="25">
        <f>'Default and baseline factors'!$C$4</f>
        <v>0.0961</v>
      </c>
      <c r="I42" s="25">
        <f>'Default and baseline factors'!$C$4</f>
        <v>0.0961</v>
      </c>
      <c r="J42" s="25">
        <f>'Default and baseline factors'!$C$4</f>
        <v>0.0961</v>
      </c>
      <c r="K42" s="25">
        <f>'Default and baseline factors'!$C$4</f>
        <v>0.0961</v>
      </c>
      <c r="L42" s="25">
        <f>'Default and baseline factors'!$C$4</f>
        <v>0.0961</v>
      </c>
      <c r="M42" s="25">
        <f>'Default and baseline factors'!$C$4</f>
        <v>0.0961</v>
      </c>
    </row>
    <row r="43" spans="1:13" ht="15">
      <c r="A43" s="20" t="s">
        <v>61</v>
      </c>
      <c r="B43" s="11" t="s">
        <v>44</v>
      </c>
      <c r="C43" s="3" t="s">
        <v>29</v>
      </c>
      <c r="D43" s="35">
        <v>8819</v>
      </c>
      <c r="E43" s="35">
        <v>8819</v>
      </c>
      <c r="F43" s="35">
        <v>8933</v>
      </c>
      <c r="G43" s="35">
        <v>8114</v>
      </c>
      <c r="H43" s="35">
        <v>8879</v>
      </c>
      <c r="I43" s="35">
        <v>9178</v>
      </c>
      <c r="J43" s="35">
        <v>9194</v>
      </c>
      <c r="K43" s="35">
        <v>9171</v>
      </c>
      <c r="L43" s="35">
        <v>8893</v>
      </c>
      <c r="M43" s="35">
        <v>8471</v>
      </c>
    </row>
    <row r="44" spans="1:13" ht="15">
      <c r="A44" s="20" t="s">
        <v>64</v>
      </c>
      <c r="B44" s="13" t="s">
        <v>39</v>
      </c>
      <c r="C44" s="4" t="s">
        <v>0</v>
      </c>
      <c r="D44" s="25">
        <f>'Default and baseline factors'!$C$6</f>
        <v>0.0774</v>
      </c>
      <c r="E44" s="25">
        <f>'Default and baseline factors'!$C$6</f>
        <v>0.0774</v>
      </c>
      <c r="F44" s="25">
        <f>'Default and baseline factors'!$C$6</f>
        <v>0.0774</v>
      </c>
      <c r="G44" s="25">
        <f>'Default and baseline factors'!$C$6</f>
        <v>0.0774</v>
      </c>
      <c r="H44" s="25">
        <f>'Default and baseline factors'!$C$6</f>
        <v>0.0774</v>
      </c>
      <c r="I44" s="25">
        <f>'Default and baseline factors'!$C$6</f>
        <v>0.0774</v>
      </c>
      <c r="J44" s="25">
        <f>'Default and baseline factors'!$C$6</f>
        <v>0.0774</v>
      </c>
      <c r="K44" s="25">
        <f>'Default and baseline factors'!$C$6</f>
        <v>0.0774</v>
      </c>
      <c r="L44" s="25">
        <f>'Default and baseline factors'!$C$6</f>
        <v>0.0774</v>
      </c>
      <c r="M44" s="25">
        <f>'Default and baseline factors'!$C$6</f>
        <v>0.0774</v>
      </c>
    </row>
    <row r="45" spans="1:13" ht="15">
      <c r="A45" s="19" t="s">
        <v>62</v>
      </c>
      <c r="B45" s="11" t="s">
        <v>45</v>
      </c>
      <c r="C45" s="77" t="s">
        <v>86</v>
      </c>
      <c r="D45" s="36">
        <v>8048</v>
      </c>
      <c r="E45" s="36">
        <v>8031</v>
      </c>
      <c r="F45" s="36">
        <v>8139</v>
      </c>
      <c r="G45" s="36">
        <v>8114</v>
      </c>
      <c r="H45" s="36">
        <v>8073</v>
      </c>
      <c r="I45" s="36">
        <v>8154</v>
      </c>
      <c r="J45" s="36">
        <v>8192</v>
      </c>
      <c r="K45" s="36">
        <v>8122</v>
      </c>
      <c r="L45" s="36">
        <v>8102</v>
      </c>
      <c r="M45" s="36">
        <v>8088</v>
      </c>
    </row>
    <row r="46" spans="1:13" ht="15.75" thickBot="1">
      <c r="A46" s="20" t="s">
        <v>63</v>
      </c>
      <c r="B46" s="14" t="s">
        <v>41</v>
      </c>
      <c r="C46" s="5" t="s">
        <v>0</v>
      </c>
      <c r="D46" s="29">
        <f>'Default and baseline factors'!$C$5</f>
        <v>0.0561</v>
      </c>
      <c r="E46" s="29">
        <f>'Default and baseline factors'!$C$5</f>
        <v>0.0561</v>
      </c>
      <c r="F46" s="29">
        <f>'Default and baseline factors'!$C$5</f>
        <v>0.0561</v>
      </c>
      <c r="G46" s="29">
        <f>'Default and baseline factors'!$C$5</f>
        <v>0.0561</v>
      </c>
      <c r="H46" s="29">
        <f>'Default and baseline factors'!$C$5</f>
        <v>0.0561</v>
      </c>
      <c r="I46" s="29">
        <f>'Default and baseline factors'!$C$5</f>
        <v>0.0561</v>
      </c>
      <c r="J46" s="29">
        <f>'Default and baseline factors'!$C$5</f>
        <v>0.0561</v>
      </c>
      <c r="K46" s="29">
        <f>'Default and baseline factors'!$C$5</f>
        <v>0.0561</v>
      </c>
      <c r="L46" s="29">
        <f>'Default and baseline factors'!$C$5</f>
        <v>0.0561</v>
      </c>
      <c r="M46" s="29">
        <f>'Default and baseline factors'!$C$5</f>
        <v>0.0561</v>
      </c>
    </row>
    <row r="47" spans="1:13" ht="15.75" thickBot="1">
      <c r="A47" s="21" t="s">
        <v>24</v>
      </c>
      <c r="B47" s="11" t="s">
        <v>46</v>
      </c>
      <c r="C47" s="13" t="s">
        <v>81</v>
      </c>
      <c r="D47" s="34">
        <f>ROUND(D32*D42+D35*D46+D38*D44,0)</f>
        <v>641933</v>
      </c>
      <c r="E47" s="34">
        <f aca="true" t="shared" si="3" ref="E47:M47">ROUND(E32*E42+E35*E46+E38*E44,0)</f>
        <v>541937</v>
      </c>
      <c r="F47" s="34">
        <f t="shared" si="3"/>
        <v>415484</v>
      </c>
      <c r="G47" s="34">
        <f t="shared" si="3"/>
        <v>454616</v>
      </c>
      <c r="H47" s="34">
        <f t="shared" si="3"/>
        <v>491048</v>
      </c>
      <c r="I47" s="34">
        <f t="shared" si="3"/>
        <v>504061</v>
      </c>
      <c r="J47" s="34">
        <f t="shared" si="3"/>
        <v>394352</v>
      </c>
      <c r="K47" s="34">
        <f t="shared" si="3"/>
        <v>435194</v>
      </c>
      <c r="L47" s="34">
        <f t="shared" si="3"/>
        <v>555077</v>
      </c>
      <c r="M47" s="34">
        <f t="shared" si="3"/>
        <v>596951</v>
      </c>
    </row>
    <row r="48" spans="1:13" ht="15.75" thickBot="1">
      <c r="A48" s="15" t="s">
        <v>55</v>
      </c>
      <c r="B48" s="16"/>
      <c r="C48" s="16"/>
      <c r="D48" s="39"/>
      <c r="E48" s="17"/>
      <c r="F48" s="17"/>
      <c r="G48" s="17"/>
      <c r="H48" s="17"/>
      <c r="I48" s="17"/>
      <c r="J48" s="17"/>
      <c r="K48" s="17"/>
      <c r="L48" s="17"/>
      <c r="M48" s="40">
        <f>SUM(D47:M47)</f>
        <v>5030653</v>
      </c>
    </row>
    <row r="50" ht="15.75" thickBot="1"/>
    <row r="51" spans="2:7" ht="15.75" thickBot="1">
      <c r="B51" s="95" t="s">
        <v>79</v>
      </c>
      <c r="C51" s="96"/>
      <c r="D51" s="97" t="s">
        <v>81</v>
      </c>
      <c r="E51" s="98"/>
      <c r="F51" s="98"/>
      <c r="G51" s="99"/>
    </row>
    <row r="52" spans="2:7" ht="15.75" thickBot="1">
      <c r="B52" s="65" t="s">
        <v>56</v>
      </c>
      <c r="C52" s="66"/>
      <c r="D52" s="66"/>
      <c r="E52" s="66"/>
      <c r="F52" s="66"/>
      <c r="G52" s="67">
        <f>M23-M48</f>
        <v>126649</v>
      </c>
    </row>
    <row r="54" ht="15">
      <c r="F54" s="18"/>
    </row>
    <row r="61" ht="15">
      <c r="N61" s="22"/>
    </row>
  </sheetData>
  <sheetProtection/>
  <mergeCells count="3">
    <mergeCell ref="B51:C51"/>
    <mergeCell ref="D51:G51"/>
    <mergeCell ref="A26:M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Carbon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Doomik</dc:creator>
  <cp:keywords/>
  <dc:description/>
  <cp:lastModifiedBy>Manziuk</cp:lastModifiedBy>
  <cp:lastPrinted>2011-04-21T11:46:13Z</cp:lastPrinted>
  <dcterms:created xsi:type="dcterms:W3CDTF">2010-04-12T14:05:20Z</dcterms:created>
  <dcterms:modified xsi:type="dcterms:W3CDTF">2012-06-14T07:55:27Z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0x010100F59BA316FFF5E54DA051273D41C7F3C6</vt:lpwstr>
  </property>
</Properties>
</file>