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480" windowHeight="9345" tabRatio="740" activeTab="3"/>
  </bookViews>
  <sheets>
    <sheet name="Lamps" sheetId="8" r:id="rId1"/>
    <sheet name="Schools and Kindergartens" sheetId="12" r:id="rId2"/>
    <sheet name="Medicine" sheetId="15" r:id="rId3"/>
    <sheet name="Total" sheetId="7" r:id="rId4"/>
    <sheet name="Total (devided by years)" sheetId="16" r:id="rId5"/>
    <sheet name="SSC threshold level" sheetId="13" r:id="rId6"/>
  </sheets>
  <calcPr calcId="145621"/>
</workbook>
</file>

<file path=xl/calcChain.xml><?xml version="1.0" encoding="utf-8"?>
<calcChain xmlns="http://schemas.openxmlformats.org/spreadsheetml/2006/main">
  <c r="G29" i="16" l="1"/>
  <c r="P29" i="16" s="1"/>
  <c r="F29" i="16"/>
  <c r="O29" i="16" s="1"/>
  <c r="O26" i="16"/>
  <c r="K26" i="16"/>
  <c r="F26" i="16"/>
  <c r="B26" i="16"/>
  <c r="G15" i="16"/>
  <c r="P15" i="16" s="1"/>
  <c r="F15" i="16"/>
  <c r="O15" i="16" s="1"/>
  <c r="C15" i="16"/>
  <c r="L15" i="16" s="1"/>
  <c r="B15" i="16"/>
  <c r="K15" i="16" s="1"/>
  <c r="O12" i="16"/>
  <c r="K12" i="16"/>
  <c r="F12" i="16"/>
  <c r="B12" i="16"/>
  <c r="D18" i="16"/>
  <c r="E18" i="16"/>
  <c r="E19" i="16" s="1"/>
  <c r="D19" i="16"/>
  <c r="D20" i="16"/>
  <c r="E20" i="16"/>
  <c r="D21" i="16"/>
  <c r="E21" i="16"/>
  <c r="D32" i="16"/>
  <c r="E32" i="16"/>
  <c r="D33" i="16"/>
  <c r="E33" i="16"/>
  <c r="D34" i="16"/>
  <c r="E34" i="16"/>
  <c r="D35" i="16"/>
  <c r="E35" i="16"/>
  <c r="D36" i="16"/>
  <c r="E36" i="16"/>
  <c r="M18" i="16"/>
  <c r="N18" i="16"/>
  <c r="N19" i="16" s="1"/>
  <c r="M19" i="16"/>
  <c r="M20" i="16"/>
  <c r="M21" i="16" s="1"/>
  <c r="N20" i="16"/>
  <c r="N21" i="16" s="1"/>
  <c r="M32" i="16"/>
  <c r="N32" i="16"/>
  <c r="M33" i="16"/>
  <c r="N33" i="16"/>
  <c r="M34" i="16"/>
  <c r="N34" i="16"/>
  <c r="M35" i="16"/>
  <c r="N35" i="16"/>
  <c r="N36" i="16" s="1"/>
  <c r="M36" i="16"/>
  <c r="D22" i="16" l="1"/>
  <c r="P32" i="16"/>
  <c r="P33" i="16" s="1"/>
  <c r="O32" i="16"/>
  <c r="M22" i="16"/>
  <c r="C18" i="16"/>
  <c r="C19" i="16" s="1"/>
  <c r="N22" i="16"/>
  <c r="E22" i="16"/>
  <c r="P34" i="16"/>
  <c r="P35" i="16" s="1"/>
  <c r="O34" i="16"/>
  <c r="O35" i="16" s="1"/>
  <c r="C20" i="16"/>
  <c r="C21" i="16" s="1"/>
  <c r="K34" i="16"/>
  <c r="G34" i="16"/>
  <c r="G35" i="16" s="1"/>
  <c r="C34" i="16"/>
  <c r="C35" i="16" s="1"/>
  <c r="O20" i="16"/>
  <c r="O21" i="16" s="1"/>
  <c r="G20" i="16"/>
  <c r="G21" i="16" s="1"/>
  <c r="C22" i="16" l="1"/>
  <c r="K20" i="16"/>
  <c r="K21" i="16" s="1"/>
  <c r="L20" i="16"/>
  <c r="L21" i="16" s="1"/>
  <c r="L18" i="16"/>
  <c r="L19" i="16" s="1"/>
  <c r="P20" i="16"/>
  <c r="P21" i="16" s="1"/>
  <c r="P18" i="16"/>
  <c r="P19" i="16" s="1"/>
  <c r="K35" i="16"/>
  <c r="L34" i="16"/>
  <c r="L35" i="16" s="1"/>
  <c r="L32" i="16"/>
  <c r="L33" i="16" s="1"/>
  <c r="P36" i="16"/>
  <c r="B18" i="16"/>
  <c r="F18" i="16"/>
  <c r="F19" i="16" s="1"/>
  <c r="B20" i="16"/>
  <c r="F20" i="16"/>
  <c r="F21" i="16" s="1"/>
  <c r="B32" i="16"/>
  <c r="F32" i="16"/>
  <c r="F33" i="16" s="1"/>
  <c r="B34" i="16"/>
  <c r="F34" i="16"/>
  <c r="F35" i="16" s="1"/>
  <c r="G18" i="16"/>
  <c r="G19" i="16" s="1"/>
  <c r="G22" i="16" s="1"/>
  <c r="K18" i="16"/>
  <c r="O18" i="16"/>
  <c r="O19" i="16" s="1"/>
  <c r="O22" i="16" s="1"/>
  <c r="C32" i="16"/>
  <c r="C33" i="16" s="1"/>
  <c r="C36" i="16" s="1"/>
  <c r="G32" i="16"/>
  <c r="G33" i="16" s="1"/>
  <c r="G36" i="16" s="1"/>
  <c r="K32" i="16"/>
  <c r="O33" i="16"/>
  <c r="O36" i="16" s="1"/>
  <c r="F36" i="16" l="1"/>
  <c r="F22" i="16"/>
  <c r="K33" i="16"/>
  <c r="Q32" i="16"/>
  <c r="K19" i="16"/>
  <c r="Q18" i="16"/>
  <c r="B35" i="16"/>
  <c r="H35" i="16" s="1"/>
  <c r="H34" i="16"/>
  <c r="B33" i="16"/>
  <c r="H32" i="16"/>
  <c r="B21" i="16"/>
  <c r="H21" i="16" s="1"/>
  <c r="G43" i="16" s="1"/>
  <c r="H20" i="16"/>
  <c r="B19" i="16"/>
  <c r="H18" i="16"/>
  <c r="Q35" i="16"/>
  <c r="H43" i="16" s="1"/>
  <c r="I43" i="16" s="1"/>
  <c r="Q21" i="16"/>
  <c r="L36" i="16"/>
  <c r="Q34" i="16"/>
  <c r="P22" i="16"/>
  <c r="L22" i="16"/>
  <c r="Q20" i="16"/>
  <c r="B22" i="16" l="1"/>
  <c r="H22" i="16" s="1"/>
  <c r="H19" i="16"/>
  <c r="B36" i="16"/>
  <c r="H36" i="16" s="1"/>
  <c r="H33" i="16"/>
  <c r="K22" i="16"/>
  <c r="Q22" i="16" s="1"/>
  <c r="Q19" i="16"/>
  <c r="K36" i="16"/>
  <c r="Q36" i="16" s="1"/>
  <c r="H44" i="16" s="1"/>
  <c r="Q33" i="16"/>
  <c r="H42" i="16" s="1"/>
  <c r="G42" i="16" l="1"/>
  <c r="I42" i="16" s="1"/>
  <c r="G44" i="16"/>
  <c r="I44" i="16" s="1"/>
  <c r="B20" i="15"/>
  <c r="B3" i="15"/>
  <c r="B20" i="12"/>
  <c r="B3" i="12"/>
  <c r="B12" i="12" l="1"/>
  <c r="C12" i="12"/>
  <c r="C13" i="12" s="1"/>
  <c r="D12" i="12"/>
  <c r="E12" i="12"/>
  <c r="F12" i="12"/>
  <c r="F13" i="12" s="1"/>
  <c r="G12" i="12"/>
  <c r="B14" i="12"/>
  <c r="C14" i="12"/>
  <c r="C15" i="12" s="1"/>
  <c r="D14" i="12"/>
  <c r="D15" i="12" s="1"/>
  <c r="E14" i="12"/>
  <c r="F14" i="12"/>
  <c r="G14" i="12"/>
  <c r="G15" i="12" s="1"/>
  <c r="B29" i="12"/>
  <c r="B30" i="12" s="1"/>
  <c r="B29" i="15"/>
  <c r="B30" i="15" s="1"/>
  <c r="B12" i="15"/>
  <c r="C29" i="12"/>
  <c r="C39" i="12" s="1"/>
  <c r="C29" i="15"/>
  <c r="C30" i="15" s="1"/>
  <c r="C12" i="15"/>
  <c r="C13" i="15" s="1"/>
  <c r="D29" i="15"/>
  <c r="D30" i="15" s="1"/>
  <c r="D12" i="15"/>
  <c r="E29" i="12"/>
  <c r="E29" i="15"/>
  <c r="E12" i="15"/>
  <c r="F29" i="15"/>
  <c r="F12" i="15"/>
  <c r="G29" i="12"/>
  <c r="G39" i="12" s="1"/>
  <c r="G29" i="15"/>
  <c r="G30" i="15" s="1"/>
  <c r="G12" i="15"/>
  <c r="G13" i="15" s="1"/>
  <c r="B31" i="15"/>
  <c r="B14" i="15"/>
  <c r="B41" i="15" s="1"/>
  <c r="C31" i="12"/>
  <c r="C31" i="15"/>
  <c r="C14" i="15"/>
  <c r="D31" i="15"/>
  <c r="D32" i="15" s="1"/>
  <c r="D14" i="15"/>
  <c r="E31" i="12"/>
  <c r="E41" i="12" s="1"/>
  <c r="E31" i="15"/>
  <c r="E14" i="15"/>
  <c r="E15" i="15" s="1"/>
  <c r="F31" i="15"/>
  <c r="F14" i="15"/>
  <c r="G31" i="12"/>
  <c r="G31" i="15"/>
  <c r="G32" i="15" s="1"/>
  <c r="G14" i="15"/>
  <c r="H12" i="12"/>
  <c r="H13" i="12" s="1"/>
  <c r="H29" i="12"/>
  <c r="H29" i="15"/>
  <c r="H30" i="15" s="1"/>
  <c r="H12" i="15"/>
  <c r="I12" i="12"/>
  <c r="I13" i="12" s="1"/>
  <c r="I29" i="12"/>
  <c r="I30" i="12" s="1"/>
  <c r="I29" i="15"/>
  <c r="I30" i="15" s="1"/>
  <c r="I12" i="15"/>
  <c r="J12" i="12"/>
  <c r="J13" i="12" s="1"/>
  <c r="J29" i="12"/>
  <c r="J29" i="15"/>
  <c r="J30" i="15" s="1"/>
  <c r="J12" i="15"/>
  <c r="K12" i="12"/>
  <c r="K13" i="12" s="1"/>
  <c r="K29" i="12"/>
  <c r="K30" i="12" s="1"/>
  <c r="K29" i="15"/>
  <c r="K30" i="15" s="1"/>
  <c r="K12" i="15"/>
  <c r="K13" i="15" s="1"/>
  <c r="L12" i="12"/>
  <c r="L13" i="12" s="1"/>
  <c r="L29" i="12"/>
  <c r="L29" i="15"/>
  <c r="L30" i="15" s="1"/>
  <c r="L12" i="15"/>
  <c r="L13" i="15" s="1"/>
  <c r="M12" i="12"/>
  <c r="M29" i="15"/>
  <c r="M30" i="15" s="1"/>
  <c r="M12" i="15"/>
  <c r="M13" i="15" s="1"/>
  <c r="N12" i="12"/>
  <c r="N13" i="12" s="1"/>
  <c r="N29" i="12"/>
  <c r="N30" i="12" s="1"/>
  <c r="N29" i="15"/>
  <c r="N30" i="15" s="1"/>
  <c r="N12" i="15"/>
  <c r="O12" i="12"/>
  <c r="O13" i="12" s="1"/>
  <c r="O29" i="12"/>
  <c r="O29" i="15"/>
  <c r="O30" i="15" s="1"/>
  <c r="O12" i="15"/>
  <c r="D13" i="12"/>
  <c r="D13" i="15"/>
  <c r="E13" i="12"/>
  <c r="E30" i="15"/>
  <c r="F30" i="15"/>
  <c r="G13" i="12"/>
  <c r="G16" i="12" s="1"/>
  <c r="H14" i="12"/>
  <c r="H15" i="12" s="1"/>
  <c r="H31" i="12"/>
  <c r="H31" i="15"/>
  <c r="H32" i="15" s="1"/>
  <c r="H14" i="15"/>
  <c r="I14" i="12"/>
  <c r="I31" i="12"/>
  <c r="I32" i="12" s="1"/>
  <c r="I31" i="15"/>
  <c r="I14" i="15"/>
  <c r="I41" i="15" s="1"/>
  <c r="J14" i="12"/>
  <c r="J15" i="12" s="1"/>
  <c r="J31" i="15"/>
  <c r="J32" i="15" s="1"/>
  <c r="C43" i="16" s="1"/>
  <c r="J14" i="15"/>
  <c r="J15" i="15" s="1"/>
  <c r="K14" i="12"/>
  <c r="K15" i="12" s="1"/>
  <c r="K31" i="15"/>
  <c r="K32" i="15" s="1"/>
  <c r="K14" i="15"/>
  <c r="L14" i="12"/>
  <c r="L15" i="12" s="1"/>
  <c r="L31" i="15"/>
  <c r="L32" i="15" s="1"/>
  <c r="L14" i="15"/>
  <c r="M14" i="12"/>
  <c r="M31" i="15"/>
  <c r="M32" i="15" s="1"/>
  <c r="M14" i="15"/>
  <c r="M15" i="15" s="1"/>
  <c r="N14" i="12"/>
  <c r="N15" i="12" s="1"/>
  <c r="N31" i="15"/>
  <c r="N32" i="15" s="1"/>
  <c r="N14" i="15"/>
  <c r="O14" i="12"/>
  <c r="O15" i="12" s="1"/>
  <c r="O31" i="12"/>
  <c r="O31" i="15"/>
  <c r="O14" i="15"/>
  <c r="O15" i="15" s="1"/>
  <c r="C32" i="15"/>
  <c r="C15" i="15"/>
  <c r="E15" i="12"/>
  <c r="E32" i="12"/>
  <c r="E32" i="15"/>
  <c r="F15" i="12"/>
  <c r="F32" i="15"/>
  <c r="F15" i="15"/>
  <c r="G32" i="12"/>
  <c r="H15" i="15"/>
  <c r="I15" i="12"/>
  <c r="I32" i="15"/>
  <c r="M15" i="12"/>
  <c r="B13" i="12"/>
  <c r="B13" i="15"/>
  <c r="B15" i="12"/>
  <c r="B32" i="15"/>
  <c r="B15" i="15"/>
  <c r="C7" i="8"/>
  <c r="B7" i="8"/>
  <c r="B36" i="15"/>
  <c r="C42" i="16" l="1"/>
  <c r="F16" i="12"/>
  <c r="O39" i="15"/>
  <c r="O16" i="12"/>
  <c r="O41" i="12"/>
  <c r="N16" i="12"/>
  <c r="L16" i="12"/>
  <c r="J33" i="15"/>
  <c r="I33" i="15"/>
  <c r="I16" i="12"/>
  <c r="F41" i="15"/>
  <c r="P29" i="15"/>
  <c r="D33" i="15"/>
  <c r="D39" i="15"/>
  <c r="B33" i="15"/>
  <c r="P14" i="15"/>
  <c r="C16" i="15"/>
  <c r="E16" i="12"/>
  <c r="D16" i="12"/>
  <c r="C16" i="12"/>
  <c r="G41" i="12"/>
  <c r="E39" i="12"/>
  <c r="C41" i="12"/>
  <c r="B40" i="15"/>
  <c r="F33" i="15"/>
  <c r="E33" i="15"/>
  <c r="F42" i="15"/>
  <c r="C42" i="15"/>
  <c r="N41" i="15"/>
  <c r="L41" i="15"/>
  <c r="K33" i="15"/>
  <c r="L39" i="15"/>
  <c r="K39" i="15"/>
  <c r="J39" i="15"/>
  <c r="I39" i="15"/>
  <c r="H39" i="15"/>
  <c r="G41" i="15"/>
  <c r="D41" i="15"/>
  <c r="C41" i="15"/>
  <c r="P41" i="15" s="1"/>
  <c r="G33" i="15"/>
  <c r="F39" i="15"/>
  <c r="E39" i="15"/>
  <c r="E6" i="7" s="1"/>
  <c r="C33" i="15"/>
  <c r="C43" i="15" s="1"/>
  <c r="B39" i="15"/>
  <c r="G15" i="15"/>
  <c r="G42" i="15" s="1"/>
  <c r="O41" i="15"/>
  <c r="J41" i="15"/>
  <c r="O13" i="15"/>
  <c r="O16" i="15" s="1"/>
  <c r="E13" i="15"/>
  <c r="E40" i="15" s="1"/>
  <c r="C32" i="12"/>
  <c r="C42" i="12" s="1"/>
  <c r="G30" i="12"/>
  <c r="G33" i="12" s="1"/>
  <c r="G43" i="12" s="1"/>
  <c r="E30" i="12"/>
  <c r="E33" i="12" s="1"/>
  <c r="E43" i="12" s="1"/>
  <c r="C30" i="12"/>
  <c r="K16" i="12"/>
  <c r="H16" i="12"/>
  <c r="G42" i="12"/>
  <c r="B16" i="12"/>
  <c r="E42" i="12"/>
  <c r="I42" i="12"/>
  <c r="B42" i="15"/>
  <c r="E42" i="15"/>
  <c r="K41" i="15"/>
  <c r="K40" i="15"/>
  <c r="D40" i="15"/>
  <c r="N39" i="15"/>
  <c r="M39" i="15"/>
  <c r="E41" i="15"/>
  <c r="E8" i="7" s="1"/>
  <c r="G39" i="15"/>
  <c r="C39" i="15"/>
  <c r="C6" i="7" s="1"/>
  <c r="G40" i="15"/>
  <c r="C40" i="15"/>
  <c r="P12" i="15"/>
  <c r="B16" i="15"/>
  <c r="B43" i="15" s="1"/>
  <c r="G16" i="15"/>
  <c r="G43" i="15" s="1"/>
  <c r="L15" i="15"/>
  <c r="L16" i="15" s="1"/>
  <c r="D15" i="15"/>
  <c r="N13" i="15"/>
  <c r="N40" i="15" s="1"/>
  <c r="F13" i="15"/>
  <c r="I40" i="12"/>
  <c r="I33" i="12"/>
  <c r="I41" i="12"/>
  <c r="I8" i="7" s="1"/>
  <c r="H41" i="12"/>
  <c r="N40" i="12"/>
  <c r="B40" i="12"/>
  <c r="B39" i="12"/>
  <c r="B36" i="12"/>
  <c r="B8" i="8"/>
  <c r="B3" i="7" s="1"/>
  <c r="N31" i="12"/>
  <c r="M31" i="12"/>
  <c r="M32" i="12" s="1"/>
  <c r="L31" i="12"/>
  <c r="L32" i="12" s="1"/>
  <c r="L42" i="12" s="1"/>
  <c r="K31" i="12"/>
  <c r="K41" i="12" s="1"/>
  <c r="K8" i="7" s="1"/>
  <c r="J31" i="12"/>
  <c r="M29" i="12"/>
  <c r="M30" i="12" s="1"/>
  <c r="F31" i="12"/>
  <c r="F32" i="12" s="1"/>
  <c r="F42" i="12" s="1"/>
  <c r="D31" i="12"/>
  <c r="D32" i="12" s="1"/>
  <c r="D42" i="12" s="1"/>
  <c r="B31" i="12"/>
  <c r="B41" i="12" s="1"/>
  <c r="F29" i="12"/>
  <c r="F30" i="12" s="1"/>
  <c r="D29" i="12"/>
  <c r="D30" i="12" s="1"/>
  <c r="M41" i="12"/>
  <c r="K40" i="12"/>
  <c r="O39" i="12"/>
  <c r="O6" i="7" s="1"/>
  <c r="N39" i="12"/>
  <c r="L39" i="12"/>
  <c r="L6" i="7" s="1"/>
  <c r="K39" i="12"/>
  <c r="J39" i="12"/>
  <c r="J6" i="7" s="1"/>
  <c r="I39" i="12"/>
  <c r="H39" i="12"/>
  <c r="H6" i="7" s="1"/>
  <c r="N33" i="15"/>
  <c r="O32" i="15"/>
  <c r="O42" i="15" s="1"/>
  <c r="P31" i="15"/>
  <c r="N15" i="15"/>
  <c r="M41" i="15"/>
  <c r="M33" i="15"/>
  <c r="M42" i="15"/>
  <c r="M40" i="15"/>
  <c r="P30" i="15"/>
  <c r="L33" i="15"/>
  <c r="L40" i="15"/>
  <c r="M16" i="15"/>
  <c r="J13" i="15"/>
  <c r="J16" i="15" s="1"/>
  <c r="J43" i="15" s="1"/>
  <c r="J42" i="15"/>
  <c r="K15" i="15"/>
  <c r="B43" i="16" s="1"/>
  <c r="H33" i="15"/>
  <c r="H41" i="15"/>
  <c r="H42" i="15"/>
  <c r="I13" i="15"/>
  <c r="I40" i="15" s="1"/>
  <c r="I15" i="15"/>
  <c r="H13" i="15"/>
  <c r="O32" i="12"/>
  <c r="O42" i="12" s="1"/>
  <c r="O30" i="12"/>
  <c r="O40" i="12" s="1"/>
  <c r="P14" i="12"/>
  <c r="P12" i="12"/>
  <c r="M13" i="12"/>
  <c r="M40" i="12" s="1"/>
  <c r="M7" i="7" s="1"/>
  <c r="L30" i="12"/>
  <c r="P15" i="12"/>
  <c r="J16" i="12"/>
  <c r="J30" i="12"/>
  <c r="H32" i="12"/>
  <c r="H42" i="12" s="1"/>
  <c r="H30" i="12"/>
  <c r="H40" i="12" s="1"/>
  <c r="B6" i="7" l="1"/>
  <c r="B42" i="16"/>
  <c r="B8" i="7"/>
  <c r="P39" i="15"/>
  <c r="C44" i="16"/>
  <c r="L41" i="12"/>
  <c r="L8" i="7" s="1"/>
  <c r="O40" i="15"/>
  <c r="O7" i="7" s="1"/>
  <c r="O8" i="7"/>
  <c r="L42" i="15"/>
  <c r="L9" i="7" s="1"/>
  <c r="L43" i="15"/>
  <c r="J40" i="15"/>
  <c r="I43" i="12"/>
  <c r="H9" i="7"/>
  <c r="B7" i="7"/>
  <c r="C9" i="7"/>
  <c r="G8" i="7"/>
  <c r="C8" i="7"/>
  <c r="E40" i="12"/>
  <c r="C33" i="12"/>
  <c r="C43" i="12" s="1"/>
  <c r="C10" i="7" s="1"/>
  <c r="E9" i="7"/>
  <c r="P32" i="15"/>
  <c r="O33" i="15"/>
  <c r="O43" i="15" s="1"/>
  <c r="I6" i="7"/>
  <c r="K6" i="7"/>
  <c r="N6" i="7"/>
  <c r="K7" i="7"/>
  <c r="F9" i="7"/>
  <c r="M8" i="7"/>
  <c r="E7" i="7"/>
  <c r="H8" i="7"/>
  <c r="O9" i="7"/>
  <c r="N7" i="7"/>
  <c r="E16" i="15"/>
  <c r="E43" i="15" s="1"/>
  <c r="E10" i="7" s="1"/>
  <c r="G9" i="7"/>
  <c r="I7" i="7"/>
  <c r="G10" i="7"/>
  <c r="G6" i="7"/>
  <c r="C40" i="12"/>
  <c r="C7" i="7" s="1"/>
  <c r="G40" i="12"/>
  <c r="G7" i="7" s="1"/>
  <c r="F16" i="15"/>
  <c r="F43" i="15" s="1"/>
  <c r="F40" i="15"/>
  <c r="P40" i="15" s="1"/>
  <c r="D42" i="15"/>
  <c r="P42" i="15" s="1"/>
  <c r="D16" i="15"/>
  <c r="D43" i="15" s="1"/>
  <c r="O33" i="12"/>
  <c r="O43" i="12" s="1"/>
  <c r="D39" i="12"/>
  <c r="D6" i="7" s="1"/>
  <c r="F41" i="12"/>
  <c r="F8" i="7" s="1"/>
  <c r="F40" i="12"/>
  <c r="F7" i="7" s="1"/>
  <c r="F33" i="12"/>
  <c r="F43" i="12" s="1"/>
  <c r="F10" i="7" s="1"/>
  <c r="D40" i="12"/>
  <c r="D7" i="7" s="1"/>
  <c r="D33" i="12"/>
  <c r="D43" i="12" s="1"/>
  <c r="B32" i="12"/>
  <c r="P31" i="12"/>
  <c r="J41" i="12"/>
  <c r="J8" i="7" s="1"/>
  <c r="J32" i="12"/>
  <c r="J42" i="12" s="1"/>
  <c r="J9" i="7" s="1"/>
  <c r="N41" i="12"/>
  <c r="N8" i="7" s="1"/>
  <c r="N32" i="12"/>
  <c r="D41" i="12"/>
  <c r="D8" i="7" s="1"/>
  <c r="K32" i="12"/>
  <c r="K42" i="12" s="1"/>
  <c r="P29" i="12"/>
  <c r="M39" i="12"/>
  <c r="M6" i="7" s="1"/>
  <c r="F39" i="12"/>
  <c r="F6" i="7" s="1"/>
  <c r="N42" i="15"/>
  <c r="N16" i="15"/>
  <c r="N43" i="15" s="1"/>
  <c r="M43" i="15"/>
  <c r="K42" i="15"/>
  <c r="K16" i="15"/>
  <c r="K43" i="15" s="1"/>
  <c r="I42" i="15"/>
  <c r="I9" i="7" s="1"/>
  <c r="P15" i="15"/>
  <c r="I16" i="15"/>
  <c r="I43" i="15" s="1"/>
  <c r="H40" i="15"/>
  <c r="H7" i="7" s="1"/>
  <c r="H16" i="15"/>
  <c r="P13" i="15"/>
  <c r="M33" i="12"/>
  <c r="M42" i="12"/>
  <c r="M9" i="7" s="1"/>
  <c r="M16" i="12"/>
  <c r="P13" i="12"/>
  <c r="L40" i="12"/>
  <c r="L7" i="7" s="1"/>
  <c r="L33" i="12"/>
  <c r="L43" i="12" s="1"/>
  <c r="L10" i="7" s="1"/>
  <c r="J40" i="12"/>
  <c r="J7" i="7" s="1"/>
  <c r="D42" i="16" s="1"/>
  <c r="H33" i="12"/>
  <c r="P30" i="12"/>
  <c r="P43" i="15" l="1"/>
  <c r="P40" i="12"/>
  <c r="P39" i="12"/>
  <c r="P41" i="12"/>
  <c r="B44" i="16"/>
  <c r="D5" i="16"/>
  <c r="D4" i="16"/>
  <c r="J33" i="12"/>
  <c r="J43" i="12" s="1"/>
  <c r="J10" i="7" s="1"/>
  <c r="I10" i="7"/>
  <c r="O10" i="7"/>
  <c r="P32" i="12"/>
  <c r="K9" i="7"/>
  <c r="D43" i="16" s="1"/>
  <c r="D10" i="7"/>
  <c r="P33" i="15"/>
  <c r="D9" i="7"/>
  <c r="K33" i="12"/>
  <c r="K43" i="12" s="1"/>
  <c r="K10" i="7" s="1"/>
  <c r="N42" i="12"/>
  <c r="N9" i="7" s="1"/>
  <c r="B5" i="16" s="1"/>
  <c r="N33" i="12"/>
  <c r="N43" i="12" s="1"/>
  <c r="N10" i="7" s="1"/>
  <c r="P6" i="7"/>
  <c r="P8" i="7"/>
  <c r="B42" i="12"/>
  <c r="B33" i="12"/>
  <c r="B43" i="12" s="1"/>
  <c r="H43" i="15"/>
  <c r="P16" i="15"/>
  <c r="M43" i="12"/>
  <c r="M10" i="7" s="1"/>
  <c r="P16" i="12"/>
  <c r="H43" i="12"/>
  <c r="D44" i="16" l="1"/>
  <c r="P33" i="12"/>
  <c r="E5" i="16"/>
  <c r="B9" i="7"/>
  <c r="B4" i="16" s="1"/>
  <c r="B6" i="16" s="1"/>
  <c r="P42" i="12"/>
  <c r="B10" i="7"/>
  <c r="P43" i="12"/>
  <c r="D6" i="16"/>
  <c r="H10" i="7"/>
  <c r="E4" i="16" s="1"/>
  <c r="E6" i="16" s="1"/>
  <c r="P7" i="7"/>
  <c r="D7" i="16" s="1"/>
  <c r="B2" i="13"/>
  <c r="B3" i="13" s="1"/>
  <c r="P9" i="7"/>
  <c r="B7" i="16" s="1"/>
  <c r="P10" i="7" l="1"/>
  <c r="E7" i="16" s="1"/>
</calcChain>
</file>

<file path=xl/sharedStrings.xml><?xml version="1.0" encoding="utf-8"?>
<sst xmlns="http://schemas.openxmlformats.org/spreadsheetml/2006/main" count="368" uniqueCount="70">
  <si>
    <t>Total</t>
  </si>
  <si>
    <t>100W</t>
  </si>
  <si>
    <t>150W</t>
  </si>
  <si>
    <t>100W+150W</t>
  </si>
  <si>
    <t>Number</t>
  </si>
  <si>
    <t xml:space="preserve">Total lamps </t>
  </si>
  <si>
    <t>Workdays</t>
  </si>
  <si>
    <t>Non-workdays</t>
  </si>
  <si>
    <t>Fraction of CFLs</t>
  </si>
  <si>
    <t>Season</t>
  </si>
  <si>
    <t>Type of day</t>
  </si>
  <si>
    <t>Average daily operating hours</t>
  </si>
  <si>
    <t>CEF for Ukraine (kgCO2/kWh)</t>
  </si>
  <si>
    <t>Number of days</t>
  </si>
  <si>
    <t>Artemivsk, number (quantity) of lamps</t>
  </si>
  <si>
    <t>GHG Emission Reductions (tCO2)</t>
  </si>
  <si>
    <t>Baseline GHG Emissions  (tCO2)</t>
  </si>
  <si>
    <t>Baseline electricity consumption (kWh)</t>
  </si>
  <si>
    <t>Project electricity consumption (kWh)</t>
  </si>
  <si>
    <t>Project GHG Emissions (tCO2)</t>
  </si>
  <si>
    <t>Type of building</t>
  </si>
  <si>
    <t>Winter 2011                     (07/02/2011 - 28/02/2011)</t>
  </si>
  <si>
    <t xml:space="preserve">Summer 2011           (01/06/2011 - 31/08/2011) </t>
  </si>
  <si>
    <t xml:space="preserve">Spring 2011      (01/03/2011 - 31/05/2011) </t>
  </si>
  <si>
    <t>Autumn 2011           (01/09/2011 - 30/11/2011)</t>
  </si>
  <si>
    <t>Winter 2011 - 2012         (01/12/2011 - 29/02/2012)</t>
  </si>
  <si>
    <t>Spring 2012            (01/03/2012 - 31/05/2012)</t>
  </si>
  <si>
    <t>Summer 2012           (01/06/2012 - 31/08/2012)</t>
  </si>
  <si>
    <t>Total (07/02/2011 - 31/08/2012), 100 W</t>
  </si>
  <si>
    <t>Total (07/02/2011 - 31/08/2012), 150 W</t>
  </si>
  <si>
    <t>Total (07/02/2011 - 31/08/2012), 100 W + 150 W</t>
  </si>
  <si>
    <t>Type of building - Medicine</t>
  </si>
  <si>
    <t>100W / 20 W</t>
  </si>
  <si>
    <t>150 W / 32 W</t>
  </si>
  <si>
    <t>100 W / 20 W +150 W/ 32 W</t>
  </si>
  <si>
    <t>Medicine</t>
  </si>
  <si>
    <t>All types of buildings</t>
  </si>
  <si>
    <t>Threshold level, GWh</t>
  </si>
  <si>
    <t xml:space="preserve">The energy savings for monitoring period, GWh </t>
  </si>
  <si>
    <t>The energy savings per year, GWh</t>
  </si>
  <si>
    <t>100 W / 20 W</t>
  </si>
  <si>
    <t>Power of lamps, project scenario (W)</t>
  </si>
  <si>
    <t>Power of lamps, baseline scenario (W)</t>
  </si>
  <si>
    <t>100 W / 20 W +150 W / 32 W</t>
  </si>
  <si>
    <t>Yenakiive, number (quantity) of lamps</t>
  </si>
  <si>
    <t>Schools and Kindergartens</t>
  </si>
  <si>
    <t>Emmissions reductions devided by years</t>
  </si>
  <si>
    <t>Year</t>
  </si>
  <si>
    <r>
      <rPr>
        <sz val="11"/>
        <rFont val="Times New Roman"/>
        <family val="1"/>
        <charset val="204"/>
      </rPr>
      <t>Project 
emissions 
(tonnes of 
CO2 equivalent)</t>
    </r>
    <r>
      <rPr>
        <u/>
        <sz val="11"/>
        <rFont val="Times New Roman"/>
        <family val="1"/>
        <charset val="204"/>
      </rPr>
      <t xml:space="preserve">
</t>
    </r>
  </si>
  <si>
    <t>Leakage</t>
  </si>
  <si>
    <r>
      <rPr>
        <sz val="11"/>
        <rFont val="Times New Roman"/>
        <family val="1"/>
        <charset val="204"/>
      </rPr>
      <t>Baseline 
emissions 
(tonnes of 
CO2 equivalent)</t>
    </r>
    <r>
      <rPr>
        <u/>
        <sz val="11"/>
        <rFont val="Times New Roman"/>
        <family val="1"/>
        <charset val="204"/>
      </rPr>
      <t xml:space="preserve">
</t>
    </r>
  </si>
  <si>
    <t>Emission
reductions
(tonnes of 
CO2 equivalent)</t>
  </si>
  <si>
    <t>2011*</t>
  </si>
  <si>
    <t>2012**</t>
  </si>
  <si>
    <t>Total (tonnes of CO2 equivalent)</t>
  </si>
  <si>
    <t>Emission reductions - Season Winter 2011 - 2012 divided by months</t>
  </si>
  <si>
    <t>December 2011, 100W/20 W</t>
  </si>
  <si>
    <t>January - February 2012, 100 W/ 20 W</t>
  </si>
  <si>
    <t>Number (quantity) of lamps</t>
  </si>
  <si>
    <t>December 2011, 150 W/ 32 W</t>
  </si>
  <si>
    <t>January - February 2012, 150W/ 32 W</t>
  </si>
  <si>
    <t>number (quantity) of lamps</t>
  </si>
  <si>
    <t>Cross-check (GHG Emission Reductions for period December 2011 - February 2012)</t>
  </si>
  <si>
    <t>100 W</t>
  </si>
  <si>
    <t>150 W</t>
  </si>
  <si>
    <t>Type of building - Schools and Kindergartens</t>
  </si>
  <si>
    <t>cross-check</t>
  </si>
  <si>
    <t>BE</t>
  </si>
  <si>
    <t>PE</t>
  </si>
  <si>
    <t>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</si>
</sst>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11" x14ac:knownFonts="1">
    <font>
      <sz val="10"/>
      <name val="Arial"/>
    </font>
    <font>
      <sz val="8"/>
      <name val="Arial"/>
    </font>
    <font>
      <sz val="14"/>
      <name val="Arial Black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4"/>
      <name val="Arial"/>
      <family val="2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CFFCC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2" fontId="0" fillId="0" borderId="0" xfId="0" applyNumberFormat="1"/>
    <xf numFmtId="0" fontId="0" fillId="0" borderId="0" xfId="0" applyBorder="1"/>
    <xf numFmtId="1" fontId="0" fillId="0" borderId="0" xfId="0" applyNumberFormat="1" applyBorder="1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2" fillId="4" borderId="0" xfId="0" applyFont="1" applyFill="1"/>
    <xf numFmtId="0" fontId="0" fillId="0" borderId="0" xfId="0" applyFill="1" applyBorder="1"/>
    <xf numFmtId="0" fontId="0" fillId="0" borderId="0" xfId="0" applyFill="1"/>
    <xf numFmtId="1" fontId="0" fillId="0" borderId="0" xfId="0" applyNumberFormat="1"/>
    <xf numFmtId="1" fontId="0" fillId="4" borderId="0" xfId="0" applyNumberFormat="1" applyFill="1"/>
    <xf numFmtId="164" fontId="0" fillId="0" borderId="0" xfId="0" applyNumberFormat="1"/>
    <xf numFmtId="2" fontId="0" fillId="2" borderId="1" xfId="0" applyNumberFormat="1" applyFill="1" applyBorder="1"/>
    <xf numFmtId="2" fontId="0" fillId="3" borderId="1" xfId="0" applyNumberFormat="1" applyFill="1" applyBorder="1"/>
    <xf numFmtId="2" fontId="0" fillId="0" borderId="0" xfId="0" applyNumberFormat="1" applyFill="1" applyBorder="1"/>
    <xf numFmtId="2" fontId="0" fillId="3" borderId="0" xfId="0" applyNumberFormat="1" applyFill="1" applyBorder="1" applyAlignment="1">
      <alignment vertical="center"/>
    </xf>
    <xf numFmtId="2" fontId="0" fillId="2" borderId="2" xfId="0" applyNumberFormat="1" applyFill="1" applyBorder="1"/>
    <xf numFmtId="2" fontId="0" fillId="2" borderId="3" xfId="0" applyNumberFormat="1" applyFill="1" applyBorder="1"/>
    <xf numFmtId="2" fontId="0" fillId="2" borderId="4" xfId="0" applyNumberFormat="1" applyFill="1" applyBorder="1"/>
    <xf numFmtId="0" fontId="3" fillId="0" borderId="0" xfId="0" applyFont="1"/>
    <xf numFmtId="0" fontId="3" fillId="0" borderId="0" xfId="0" applyFont="1" applyFill="1"/>
    <xf numFmtId="1" fontId="3" fillId="0" borderId="0" xfId="0" applyNumberFormat="1" applyFont="1"/>
    <xf numFmtId="2" fontId="0" fillId="2" borderId="5" xfId="0" applyNumberFormat="1" applyFill="1" applyBorder="1"/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0" fillId="2" borderId="9" xfId="0" applyFill="1" applyBorder="1" applyAlignment="1"/>
    <xf numFmtId="0" fontId="0" fillId="2" borderId="10" xfId="0" applyFill="1" applyBorder="1" applyAlignment="1"/>
    <xf numFmtId="2" fontId="3" fillId="0" borderId="0" xfId="0" applyNumberFormat="1" applyFont="1"/>
    <xf numFmtId="1" fontId="0" fillId="4" borderId="5" xfId="0" applyNumberFormat="1" applyFill="1" applyBorder="1"/>
    <xf numFmtId="0" fontId="0" fillId="2" borderId="12" xfId="0" applyFill="1" applyBorder="1" applyAlignment="1"/>
    <xf numFmtId="0" fontId="0" fillId="3" borderId="5" xfId="0" applyFill="1" applyBorder="1"/>
    <xf numFmtId="2" fontId="0" fillId="3" borderId="5" xfId="0" applyNumberFormat="1" applyFill="1" applyBorder="1"/>
    <xf numFmtId="2" fontId="0" fillId="3" borderId="3" xfId="0" applyNumberFormat="1" applyFill="1" applyBorder="1"/>
    <xf numFmtId="1" fontId="0" fillId="4" borderId="2" xfId="0" applyNumberFormat="1" applyFill="1" applyBorder="1"/>
    <xf numFmtId="1" fontId="0" fillId="4" borderId="16" xfId="0" applyNumberFormat="1" applyFill="1" applyBorder="1"/>
    <xf numFmtId="1" fontId="3" fillId="4" borderId="6" xfId="0" applyNumberFormat="1" applyFont="1" applyFill="1" applyBorder="1" applyAlignment="1">
      <alignment wrapText="1"/>
    </xf>
    <xf numFmtId="1" fontId="3" fillId="4" borderId="7" xfId="0" applyNumberFormat="1" applyFont="1" applyFill="1" applyBorder="1" applyAlignment="1">
      <alignment wrapText="1"/>
    </xf>
    <xf numFmtId="1" fontId="0" fillId="4" borderId="4" xfId="0" applyNumberFormat="1" applyFill="1" applyBorder="1"/>
    <xf numFmtId="0" fontId="3" fillId="2" borderId="18" xfId="0" applyFont="1" applyFill="1" applyBorder="1" applyAlignment="1">
      <alignment wrapText="1"/>
    </xf>
    <xf numFmtId="2" fontId="0" fillId="2" borderId="19" xfId="0" applyNumberFormat="1" applyFill="1" applyBorder="1"/>
    <xf numFmtId="2" fontId="0" fillId="2" borderId="20" xfId="0" applyNumberFormat="1" applyFill="1" applyBorder="1"/>
    <xf numFmtId="2" fontId="4" fillId="2" borderId="5" xfId="0" applyNumberFormat="1" applyFont="1" applyFill="1" applyBorder="1"/>
    <xf numFmtId="2" fontId="4" fillId="2" borderId="1" xfId="0" applyNumberFormat="1" applyFont="1" applyFill="1" applyBorder="1"/>
    <xf numFmtId="2" fontId="4" fillId="2" borderId="3" xfId="0" applyNumberFormat="1" applyFont="1" applyFill="1" applyBorder="1"/>
    <xf numFmtId="2" fontId="0" fillId="2" borderId="16" xfId="0" applyNumberFormat="1" applyFill="1" applyBorder="1"/>
    <xf numFmtId="2" fontId="3" fillId="2" borderId="8" xfId="0" applyNumberFormat="1" applyFont="1" applyFill="1" applyBorder="1"/>
    <xf numFmtId="2" fontId="3" fillId="2" borderId="6" xfId="0" applyNumberFormat="1" applyFont="1" applyFill="1" applyBorder="1"/>
    <xf numFmtId="2" fontId="3" fillId="2" borderId="7" xfId="0" applyNumberFormat="1" applyFont="1" applyFill="1" applyBorder="1"/>
    <xf numFmtId="2" fontId="0" fillId="3" borderId="19" xfId="0" applyNumberFormat="1" applyFill="1" applyBorder="1" applyAlignment="1">
      <alignment vertical="center"/>
    </xf>
    <xf numFmtId="2" fontId="0" fillId="3" borderId="20" xfId="0" applyNumberFormat="1" applyFill="1" applyBorder="1" applyAlignment="1">
      <alignment vertical="center"/>
    </xf>
    <xf numFmtId="2" fontId="4" fillId="3" borderId="5" xfId="0" applyNumberFormat="1" applyFont="1" applyFill="1" applyBorder="1"/>
    <xf numFmtId="2" fontId="4" fillId="3" borderId="1" xfId="0" applyNumberFormat="1" applyFont="1" applyFill="1" applyBorder="1"/>
    <xf numFmtId="2" fontId="4" fillId="3" borderId="3" xfId="0" applyNumberFormat="1" applyFont="1" applyFill="1" applyBorder="1"/>
    <xf numFmtId="2" fontId="0" fillId="3" borderId="16" xfId="0" applyNumberFormat="1" applyFill="1" applyBorder="1"/>
    <xf numFmtId="2" fontId="0" fillId="3" borderId="2" xfId="0" applyNumberFormat="1" applyFill="1" applyBorder="1"/>
    <xf numFmtId="2" fontId="0" fillId="3" borderId="4" xfId="0" applyNumberFormat="1" applyFill="1" applyBorder="1"/>
    <xf numFmtId="2" fontId="3" fillId="3" borderId="6" xfId="0" applyNumberFormat="1" applyFont="1" applyFill="1" applyBorder="1"/>
    <xf numFmtId="2" fontId="3" fillId="3" borderId="7" xfId="0" applyNumberFormat="1" applyFont="1" applyFill="1" applyBorder="1"/>
    <xf numFmtId="2" fontId="4" fillId="4" borderId="19" xfId="0" applyNumberFormat="1" applyFont="1" applyFill="1" applyBorder="1"/>
    <xf numFmtId="2" fontId="4" fillId="4" borderId="20" xfId="0" applyNumberFormat="1" applyFont="1" applyFill="1" applyBorder="1"/>
    <xf numFmtId="2" fontId="3" fillId="4" borderId="8" xfId="0" applyNumberFormat="1" applyFont="1" applyFill="1" applyBorder="1"/>
    <xf numFmtId="2" fontId="0" fillId="4" borderId="5" xfId="0" applyNumberFormat="1" applyFill="1" applyBorder="1"/>
    <xf numFmtId="2" fontId="0" fillId="4" borderId="1" xfId="0" applyNumberFormat="1" applyFill="1" applyBorder="1"/>
    <xf numFmtId="2" fontId="0" fillId="4" borderId="16" xfId="0" applyNumberFormat="1" applyFill="1" applyBorder="1"/>
    <xf numFmtId="2" fontId="0" fillId="4" borderId="2" xfId="0" applyNumberFormat="1" applyFill="1" applyBorder="1"/>
    <xf numFmtId="0" fontId="3" fillId="2" borderId="22" xfId="0" applyFont="1" applyFill="1" applyBorder="1" applyAlignment="1">
      <alignment vertical="center"/>
    </xf>
    <xf numFmtId="0" fontId="4" fillId="2" borderId="23" xfId="0" applyFont="1" applyFill="1" applyBorder="1" applyAlignment="1">
      <alignment horizontal="right"/>
    </xf>
    <xf numFmtId="0" fontId="4" fillId="2" borderId="24" xfId="0" applyFont="1" applyFill="1" applyBorder="1" applyAlignment="1">
      <alignment horizontal="right"/>
    </xf>
    <xf numFmtId="0" fontId="4" fillId="0" borderId="1" xfId="0" applyFont="1" applyBorder="1"/>
    <xf numFmtId="2" fontId="3" fillId="3" borderId="17" xfId="0" applyNumberFormat="1" applyFont="1" applyFill="1" applyBorder="1" applyAlignment="1">
      <alignment wrapText="1"/>
    </xf>
    <xf numFmtId="2" fontId="3" fillId="3" borderId="6" xfId="0" applyNumberFormat="1" applyFont="1" applyFill="1" applyBorder="1" applyAlignment="1">
      <alignment wrapText="1"/>
    </xf>
    <xf numFmtId="2" fontId="3" fillId="3" borderId="7" xfId="0" applyNumberFormat="1" applyFont="1" applyFill="1" applyBorder="1" applyAlignment="1">
      <alignment wrapText="1"/>
    </xf>
    <xf numFmtId="1" fontId="3" fillId="4" borderId="17" xfId="0" applyNumberFormat="1" applyFont="1" applyFill="1" applyBorder="1" applyAlignment="1">
      <alignment wrapText="1"/>
    </xf>
    <xf numFmtId="0" fontId="3" fillId="2" borderId="13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1" fontId="0" fillId="0" borderId="0" xfId="0" applyNumberFormat="1" applyAlignment="1">
      <alignment wrapText="1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2" fontId="0" fillId="2" borderId="34" xfId="0" applyNumberFormat="1" applyFill="1" applyBorder="1"/>
    <xf numFmtId="0" fontId="3" fillId="5" borderId="1" xfId="0" applyFont="1" applyFill="1" applyBorder="1"/>
    <xf numFmtId="0" fontId="4" fillId="5" borderId="1" xfId="0" applyFont="1" applyFill="1" applyBorder="1"/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" fontId="7" fillId="0" borderId="1" xfId="0" applyNumberFormat="1" applyFont="1" applyFill="1" applyBorder="1" applyAlignment="1">
      <alignment horizontal="center" wrapText="1"/>
    </xf>
    <xf numFmtId="0" fontId="6" fillId="5" borderId="1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0" fillId="3" borderId="36" xfId="0" applyFill="1" applyBorder="1"/>
    <xf numFmtId="2" fontId="3" fillId="3" borderId="37" xfId="0" applyNumberFormat="1" applyFont="1" applyFill="1" applyBorder="1" applyAlignment="1">
      <alignment wrapText="1"/>
    </xf>
    <xf numFmtId="2" fontId="4" fillId="3" borderId="38" xfId="0" applyNumberFormat="1" applyFont="1" applyFill="1" applyBorder="1" applyAlignment="1">
      <alignment wrapText="1"/>
    </xf>
    <xf numFmtId="2" fontId="3" fillId="3" borderId="18" xfId="0" applyNumberFormat="1" applyFont="1" applyFill="1" applyBorder="1" applyAlignment="1">
      <alignment wrapText="1"/>
    </xf>
    <xf numFmtId="2" fontId="4" fillId="3" borderId="23" xfId="0" applyNumberFormat="1" applyFont="1" applyFill="1" applyBorder="1" applyAlignment="1">
      <alignment wrapText="1"/>
    </xf>
    <xf numFmtId="1" fontId="4" fillId="4" borderId="17" xfId="0" applyNumberFormat="1" applyFont="1" applyFill="1" applyBorder="1" applyAlignment="1">
      <alignment wrapText="1"/>
    </xf>
    <xf numFmtId="2" fontId="4" fillId="4" borderId="17" xfId="0" applyNumberFormat="1" applyFont="1" applyFill="1" applyBorder="1" applyAlignment="1">
      <alignment wrapText="1"/>
    </xf>
    <xf numFmtId="1" fontId="4" fillId="4" borderId="22" xfId="0" applyNumberFormat="1" applyFont="1" applyFill="1" applyBorder="1" applyAlignment="1">
      <alignment wrapText="1"/>
    </xf>
    <xf numFmtId="2" fontId="4" fillId="4" borderId="22" xfId="0" applyNumberFormat="1" applyFont="1" applyFill="1" applyBorder="1" applyAlignment="1">
      <alignment wrapText="1"/>
    </xf>
    <xf numFmtId="0" fontId="3" fillId="2" borderId="39" xfId="0" applyFont="1" applyFill="1" applyBorder="1" applyAlignment="1">
      <alignment wrapText="1"/>
    </xf>
    <xf numFmtId="0" fontId="4" fillId="2" borderId="40" xfId="0" applyFont="1" applyFill="1" applyBorder="1" applyAlignment="1">
      <alignment horizontal="right"/>
    </xf>
    <xf numFmtId="1" fontId="3" fillId="4" borderId="8" xfId="0" applyNumberFormat="1" applyFont="1" applyFill="1" applyBorder="1" applyAlignment="1">
      <alignment wrapText="1"/>
    </xf>
    <xf numFmtId="1" fontId="3" fillId="4" borderId="22" xfId="0" applyNumberFormat="1" applyFont="1" applyFill="1" applyBorder="1" applyAlignment="1">
      <alignment wrapText="1"/>
    </xf>
    <xf numFmtId="1" fontId="0" fillId="4" borderId="31" xfId="0" applyNumberFormat="1" applyFill="1" applyBorder="1"/>
    <xf numFmtId="0" fontId="2" fillId="2" borderId="0" xfId="0" applyFont="1" applyFill="1" applyAlignment="1"/>
    <xf numFmtId="2" fontId="0" fillId="3" borderId="34" xfId="0" applyNumberFormat="1" applyFill="1" applyBorder="1" applyAlignment="1">
      <alignment vertical="center"/>
    </xf>
    <xf numFmtId="0" fontId="9" fillId="6" borderId="11" xfId="0" applyFont="1" applyFill="1" applyBorder="1" applyAlignment="1">
      <alignment vertical="center" wrapText="1"/>
    </xf>
    <xf numFmtId="0" fontId="10" fillId="6" borderId="34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vertical="center" wrapText="1"/>
    </xf>
    <xf numFmtId="2" fontId="9" fillId="6" borderId="1" xfId="0" applyNumberFormat="1" applyFont="1" applyFill="1" applyBorder="1" applyAlignment="1">
      <alignment wrapText="1"/>
    </xf>
    <xf numFmtId="2" fontId="9" fillId="6" borderId="38" xfId="0" applyNumberFormat="1" applyFont="1" applyFill="1" applyBorder="1" applyAlignment="1">
      <alignment wrapText="1"/>
    </xf>
    <xf numFmtId="0" fontId="9" fillId="6" borderId="18" xfId="0" applyFont="1" applyFill="1" applyBorder="1" applyAlignment="1">
      <alignment vertical="center" wrapText="1"/>
    </xf>
    <xf numFmtId="2" fontId="9" fillId="6" borderId="2" xfId="0" applyNumberFormat="1" applyFont="1" applyFill="1" applyBorder="1" applyAlignment="1">
      <alignment wrapText="1"/>
    </xf>
    <xf numFmtId="2" fontId="9" fillId="6" borderId="23" xfId="0" applyNumberFormat="1" applyFont="1" applyFill="1" applyBorder="1" applyAlignment="1">
      <alignment wrapText="1"/>
    </xf>
    <xf numFmtId="2" fontId="3" fillId="2" borderId="11" xfId="0" applyNumberFormat="1" applyFont="1" applyFill="1" applyBorder="1"/>
    <xf numFmtId="2" fontId="3" fillId="2" borderId="37" xfId="0" applyNumberFormat="1" applyFont="1" applyFill="1" applyBorder="1" applyAlignment="1">
      <alignment wrapText="1"/>
    </xf>
    <xf numFmtId="2" fontId="4" fillId="2" borderId="49" xfId="0" applyNumberFormat="1" applyFont="1" applyFill="1" applyBorder="1"/>
    <xf numFmtId="2" fontId="4" fillId="2" borderId="37" xfId="0" applyNumberFormat="1" applyFont="1" applyFill="1" applyBorder="1" applyAlignment="1">
      <alignment wrapText="1"/>
    </xf>
    <xf numFmtId="2" fontId="4" fillId="2" borderId="8" xfId="0" applyNumberFormat="1" applyFont="1" applyFill="1" applyBorder="1"/>
    <xf numFmtId="2" fontId="4" fillId="2" borderId="6" xfId="0" applyNumberFormat="1" applyFont="1" applyFill="1" applyBorder="1" applyAlignment="1">
      <alignment wrapText="1"/>
    </xf>
    <xf numFmtId="2" fontId="4" fillId="2" borderId="6" xfId="0" applyNumberFormat="1" applyFont="1" applyFill="1" applyBorder="1"/>
    <xf numFmtId="2" fontId="3" fillId="2" borderId="18" xfId="0" applyNumberFormat="1" applyFont="1" applyFill="1" applyBorder="1" applyAlignment="1">
      <alignment wrapText="1"/>
    </xf>
    <xf numFmtId="2" fontId="4" fillId="2" borderId="16" xfId="0" applyNumberFormat="1" applyFont="1" applyFill="1" applyBorder="1"/>
    <xf numFmtId="2" fontId="4" fillId="2" borderId="50" xfId="0" applyNumberFormat="1" applyFont="1" applyFill="1" applyBorder="1"/>
    <xf numFmtId="2" fontId="4" fillId="2" borderId="7" xfId="0" applyNumberFormat="1" applyFont="1" applyFill="1" applyBorder="1"/>
    <xf numFmtId="2" fontId="4" fillId="2" borderId="18" xfId="0" applyNumberFormat="1" applyFont="1" applyFill="1" applyBorder="1" applyAlignment="1">
      <alignment wrapText="1"/>
    </xf>
    <xf numFmtId="2" fontId="4" fillId="2" borderId="7" xfId="0" applyNumberFormat="1" applyFont="1" applyFill="1" applyBorder="1" applyAlignment="1">
      <alignment wrapText="1"/>
    </xf>
    <xf numFmtId="2" fontId="3" fillId="3" borderId="11" xfId="0" applyNumberFormat="1" applyFont="1" applyFill="1" applyBorder="1" applyAlignment="1">
      <alignment wrapText="1"/>
    </xf>
    <xf numFmtId="2" fontId="0" fillId="3" borderId="38" xfId="0" applyNumberFormat="1" applyFill="1" applyBorder="1"/>
    <xf numFmtId="2" fontId="0" fillId="3" borderId="23" xfId="0" applyNumberFormat="1" applyFill="1" applyBorder="1"/>
    <xf numFmtId="1" fontId="0" fillId="4" borderId="1" xfId="0" applyNumberFormat="1" applyFill="1" applyBorder="1"/>
    <xf numFmtId="2" fontId="0" fillId="7" borderId="20" xfId="0" applyNumberFormat="1" applyFill="1" applyBorder="1"/>
    <xf numFmtId="2" fontId="0" fillId="7" borderId="21" xfId="0" applyNumberFormat="1" applyFill="1" applyBorder="1"/>
    <xf numFmtId="2" fontId="0" fillId="7" borderId="1" xfId="0" applyNumberFormat="1" applyFill="1" applyBorder="1"/>
    <xf numFmtId="2" fontId="0" fillId="7" borderId="3" xfId="0" applyNumberFormat="1" applyFill="1" applyBorder="1"/>
    <xf numFmtId="0" fontId="9" fillId="6" borderId="0" xfId="0" applyFont="1" applyFill="1" applyBorder="1" applyAlignment="1">
      <alignment vertical="center" wrapText="1"/>
    </xf>
    <xf numFmtId="2" fontId="9" fillId="6" borderId="0" xfId="0" applyNumberFormat="1" applyFont="1" applyFill="1" applyBorder="1" applyAlignment="1">
      <alignment wrapText="1"/>
    </xf>
    <xf numFmtId="165" fontId="0" fillId="2" borderId="5" xfId="0" applyNumberFormat="1" applyFill="1" applyBorder="1"/>
    <xf numFmtId="165" fontId="0" fillId="2" borderId="1" xfId="0" applyNumberFormat="1" applyFill="1" applyBorder="1"/>
    <xf numFmtId="165" fontId="0" fillId="2" borderId="3" xfId="0" applyNumberFormat="1" applyFill="1" applyBorder="1"/>
    <xf numFmtId="165" fontId="0" fillId="3" borderId="5" xfId="0" applyNumberFormat="1" applyFill="1" applyBorder="1"/>
    <xf numFmtId="165" fontId="0" fillId="3" borderId="1" xfId="0" applyNumberFormat="1" applyFill="1" applyBorder="1"/>
    <xf numFmtId="165" fontId="0" fillId="3" borderId="3" xfId="0" applyNumberFormat="1" applyFill="1" applyBorder="1"/>
    <xf numFmtId="1" fontId="0" fillId="4" borderId="37" xfId="0" applyNumberFormat="1" applyFill="1" applyBorder="1"/>
    <xf numFmtId="1" fontId="0" fillId="4" borderId="38" xfId="0" applyNumberFormat="1" applyFill="1" applyBorder="1"/>
    <xf numFmtId="2" fontId="4" fillId="2" borderId="2" xfId="0" applyNumberFormat="1" applyFont="1" applyFill="1" applyBorder="1"/>
    <xf numFmtId="1" fontId="0" fillId="4" borderId="18" xfId="0" applyNumberFormat="1" applyFill="1" applyBorder="1"/>
    <xf numFmtId="166" fontId="0" fillId="4" borderId="1" xfId="0" applyNumberFormat="1" applyFill="1" applyBorder="1"/>
    <xf numFmtId="166" fontId="0" fillId="4" borderId="38" xfId="0" applyNumberFormat="1" applyFill="1" applyBorder="1"/>
    <xf numFmtId="166" fontId="0" fillId="0" borderId="0" xfId="0" applyNumberFormat="1"/>
    <xf numFmtId="166" fontId="0" fillId="4" borderId="37" xfId="0" applyNumberFormat="1" applyFill="1" applyBorder="1"/>
    <xf numFmtId="166" fontId="4" fillId="2" borderId="2" xfId="0" applyNumberFormat="1" applyFont="1" applyFill="1" applyBorder="1"/>
    <xf numFmtId="166" fontId="0" fillId="3" borderId="2" xfId="0" applyNumberFormat="1" applyFill="1" applyBorder="1"/>
    <xf numFmtId="166" fontId="0" fillId="4" borderId="2" xfId="0" applyNumberFormat="1" applyFill="1" applyBorder="1"/>
    <xf numFmtId="166" fontId="0" fillId="4" borderId="23" xfId="0" applyNumberFormat="1" applyFill="1" applyBorder="1"/>
    <xf numFmtId="166" fontId="0" fillId="4" borderId="18" xfId="0" applyNumberFormat="1" applyFill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3" fillId="5" borderId="3" xfId="0" applyNumberFormat="1" applyFont="1" applyFill="1" applyBorder="1" applyAlignment="1">
      <alignment horizontal="center" wrapText="1"/>
    </xf>
    <xf numFmtId="1" fontId="3" fillId="5" borderId="5" xfId="0" applyNumberFormat="1" applyFont="1" applyFill="1" applyBorder="1" applyAlignment="1">
      <alignment horizontal="center" wrapText="1"/>
    </xf>
    <xf numFmtId="0" fontId="5" fillId="0" borderId="3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4" fillId="5" borderId="42" xfId="0" applyFont="1" applyFill="1" applyBorder="1" applyAlignment="1">
      <alignment horizontal="center" wrapText="1"/>
    </xf>
    <xf numFmtId="0" fontId="4" fillId="5" borderId="20" xfId="0" applyFont="1" applyFill="1" applyBorder="1" applyAlignment="1">
      <alignment horizontal="center" wrapText="1"/>
    </xf>
    <xf numFmtId="0" fontId="7" fillId="0" borderId="42" xfId="0" applyFont="1" applyFill="1" applyBorder="1" applyAlignment="1">
      <alignment horizontal="center" wrapText="1"/>
    </xf>
    <xf numFmtId="0" fontId="7" fillId="0" borderId="20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2" fontId="3" fillId="3" borderId="25" xfId="0" applyNumberFormat="1" applyFont="1" applyFill="1" applyBorder="1" applyAlignment="1">
      <alignment horizontal="center" wrapText="1"/>
    </xf>
    <xf numFmtId="2" fontId="3" fillId="3" borderId="31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wrapText="1"/>
    </xf>
    <xf numFmtId="1" fontId="3" fillId="4" borderId="32" xfId="0" applyNumberFormat="1" applyFont="1" applyFill="1" applyBorder="1" applyAlignment="1">
      <alignment horizontal="center" wrapText="1"/>
    </xf>
    <xf numFmtId="1" fontId="3" fillId="4" borderId="33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1" fontId="3" fillId="4" borderId="41" xfId="0" applyNumberFormat="1" applyFont="1" applyFill="1" applyBorder="1" applyAlignment="1">
      <alignment horizontal="center" wrapText="1"/>
    </xf>
    <xf numFmtId="1" fontId="3" fillId="4" borderId="13" xfId="0" applyNumberFormat="1" applyFont="1" applyFill="1" applyBorder="1" applyAlignment="1">
      <alignment horizontal="center" vertical="center" wrapText="1"/>
    </xf>
    <xf numFmtId="1" fontId="3" fillId="4" borderId="15" xfId="0" applyNumberFormat="1" applyFont="1" applyFill="1" applyBorder="1" applyAlignment="1">
      <alignment horizontal="center" vertical="center" wrapText="1"/>
    </xf>
    <xf numFmtId="1" fontId="4" fillId="4" borderId="48" xfId="0" applyNumberFormat="1" applyFont="1" applyFill="1" applyBorder="1" applyAlignment="1">
      <alignment horizontal="center" vertical="center" wrapText="1"/>
    </xf>
    <xf numFmtId="1" fontId="4" fillId="4" borderId="47" xfId="0" applyNumberFormat="1" applyFont="1" applyFill="1" applyBorder="1" applyAlignment="1">
      <alignment horizontal="center" vertical="center" wrapText="1"/>
    </xf>
    <xf numFmtId="1" fontId="4" fillId="4" borderId="36" xfId="0" applyNumberFormat="1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/>
    </xf>
    <xf numFmtId="1" fontId="3" fillId="4" borderId="0" xfId="0" applyNumberFormat="1" applyFont="1" applyFill="1" applyBorder="1" applyAlignment="1">
      <alignment horizontal="center" vertical="center" wrapText="1"/>
    </xf>
    <xf numFmtId="2" fontId="5" fillId="2" borderId="44" xfId="0" applyNumberFormat="1" applyFont="1" applyFill="1" applyBorder="1" applyAlignment="1">
      <alignment horizontal="center"/>
    </xf>
    <xf numFmtId="2" fontId="5" fillId="2" borderId="43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 wrapText="1"/>
    </xf>
    <xf numFmtId="2" fontId="3" fillId="2" borderId="45" xfId="0" applyNumberFormat="1" applyFont="1" applyFill="1" applyBorder="1" applyAlignment="1">
      <alignment horizontal="center"/>
    </xf>
    <xf numFmtId="2" fontId="3" fillId="2" borderId="46" xfId="0" applyNumberFormat="1" applyFont="1" applyFill="1" applyBorder="1" applyAlignment="1">
      <alignment horizontal="center"/>
    </xf>
    <xf numFmtId="2" fontId="3" fillId="2" borderId="47" xfId="0" applyNumberFormat="1" applyFont="1" applyFill="1" applyBorder="1" applyAlignment="1">
      <alignment horizontal="center"/>
    </xf>
    <xf numFmtId="2" fontId="3" fillId="2" borderId="13" xfId="0" applyNumberFormat="1" applyFont="1" applyFill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2" fontId="3" fillId="2" borderId="48" xfId="0" applyNumberFormat="1" applyFont="1" applyFill="1" applyBorder="1" applyAlignment="1">
      <alignment horizontal="center" wrapText="1"/>
    </xf>
    <xf numFmtId="2" fontId="3" fillId="2" borderId="36" xfId="0" applyNumberFormat="1" applyFont="1" applyFill="1" applyBorder="1" applyAlignment="1">
      <alignment horizont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49" xfId="0" applyNumberFormat="1" applyFont="1" applyFill="1" applyBorder="1" applyAlignment="1">
      <alignment horizontal="center" vertical="center"/>
    </xf>
    <xf numFmtId="2" fontId="4" fillId="2" borderId="32" xfId="0" applyNumberFormat="1" applyFont="1" applyFill="1" applyBorder="1" applyAlignment="1">
      <alignment horizontal="center" vertical="center" wrapText="1"/>
    </xf>
    <xf numFmtId="2" fontId="4" fillId="2" borderId="33" xfId="0" applyNumberFormat="1" applyFont="1" applyFill="1" applyBorder="1" applyAlignment="1">
      <alignment horizontal="center" vertical="center" wrapText="1"/>
    </xf>
    <xf numFmtId="2" fontId="4" fillId="2" borderId="32" xfId="0" applyNumberFormat="1" applyFont="1" applyFill="1" applyBorder="1" applyAlignment="1">
      <alignment horizontal="center" wrapText="1"/>
    </xf>
    <xf numFmtId="2" fontId="4" fillId="2" borderId="33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2" fontId="3" fillId="3" borderId="45" xfId="0" applyNumberFormat="1" applyFont="1" applyFill="1" applyBorder="1" applyAlignment="1">
      <alignment horizontal="center" vertical="center"/>
    </xf>
    <xf numFmtId="2" fontId="3" fillId="3" borderId="46" xfId="0" applyNumberFormat="1" applyFont="1" applyFill="1" applyBorder="1" applyAlignment="1">
      <alignment horizontal="center" vertical="center"/>
    </xf>
    <xf numFmtId="2" fontId="3" fillId="3" borderId="51" xfId="0" applyNumberFormat="1" applyFont="1" applyFill="1" applyBorder="1" applyAlignment="1">
      <alignment horizontal="center" vertical="center"/>
    </xf>
    <xf numFmtId="2" fontId="3" fillId="3" borderId="52" xfId="0" applyNumberFormat="1" applyFont="1" applyFill="1" applyBorder="1" applyAlignment="1">
      <alignment horizontal="center" vertical="center"/>
    </xf>
    <xf numFmtId="2" fontId="3" fillId="3" borderId="53" xfId="0" applyNumberFormat="1" applyFon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E5" sqref="E5"/>
    </sheetView>
  </sheetViews>
  <sheetFormatPr defaultRowHeight="12.75" x14ac:dyDescent="0.2"/>
  <cols>
    <col min="1" max="1" width="17.42578125" customWidth="1"/>
    <col min="2" max="2" width="16.7109375" customWidth="1"/>
    <col min="3" max="3" width="12.28515625" customWidth="1"/>
  </cols>
  <sheetData>
    <row r="1" spans="1:3" ht="33" customHeight="1" x14ac:dyDescent="0.25">
      <c r="A1" s="163" t="s">
        <v>44</v>
      </c>
      <c r="B1" s="163"/>
      <c r="C1" s="164"/>
    </row>
    <row r="2" spans="1:3" ht="27.75" customHeight="1" x14ac:dyDescent="0.2">
      <c r="A2" s="72"/>
      <c r="B2" s="159" t="s">
        <v>4</v>
      </c>
      <c r="C2" s="160"/>
    </row>
    <row r="3" spans="1:3" ht="22.5" customHeight="1" x14ac:dyDescent="0.2">
      <c r="A3" s="85" t="s">
        <v>20</v>
      </c>
      <c r="B3" s="87" t="s">
        <v>40</v>
      </c>
      <c r="C3" s="87" t="s">
        <v>33</v>
      </c>
    </row>
    <row r="4" spans="1:3" ht="22.5" customHeight="1" x14ac:dyDescent="0.2">
      <c r="A4" s="165" t="s">
        <v>45</v>
      </c>
      <c r="B4" s="167">
        <v>11252</v>
      </c>
      <c r="C4" s="167">
        <v>0</v>
      </c>
    </row>
    <row r="5" spans="1:3" ht="22.5" customHeight="1" x14ac:dyDescent="0.2">
      <c r="A5" s="166"/>
      <c r="B5" s="168"/>
      <c r="C5" s="168"/>
    </row>
    <row r="6" spans="1:3" ht="22.5" customHeight="1" x14ac:dyDescent="0.2">
      <c r="A6" s="86" t="s">
        <v>35</v>
      </c>
      <c r="B6" s="88">
        <v>2162</v>
      </c>
      <c r="C6" s="88">
        <v>30</v>
      </c>
    </row>
    <row r="7" spans="1:3" ht="22.5" customHeight="1" x14ac:dyDescent="0.2">
      <c r="A7" s="86" t="s">
        <v>5</v>
      </c>
      <c r="B7" s="89">
        <f>SUM(B4:B6)</f>
        <v>13414</v>
      </c>
      <c r="C7" s="89">
        <f>SUM(C4:C6)</f>
        <v>30</v>
      </c>
    </row>
    <row r="8" spans="1:3" ht="22.5" customHeight="1" x14ac:dyDescent="0.2">
      <c r="A8" s="90" t="s">
        <v>0</v>
      </c>
      <c r="B8" s="161">
        <f>B7+C7</f>
        <v>13444</v>
      </c>
      <c r="C8" s="162"/>
    </row>
  </sheetData>
  <mergeCells count="6">
    <mergeCell ref="B2:C2"/>
    <mergeCell ref="B8:C8"/>
    <mergeCell ref="A1:C1"/>
    <mergeCell ref="A4:A5"/>
    <mergeCell ref="B4:B5"/>
    <mergeCell ref="C4:C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3"/>
  <sheetViews>
    <sheetView topLeftCell="A31" zoomScaleNormal="100" workbookViewId="0">
      <pane xSplit="1" topLeftCell="B1" activePane="topRight" state="frozen"/>
      <selection pane="topRight" activeCell="P43" sqref="P43"/>
    </sheetView>
  </sheetViews>
  <sheetFormatPr defaultRowHeight="12.75" x14ac:dyDescent="0.2"/>
  <cols>
    <col min="1" max="1" width="21.140625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customWidth="1"/>
    <col min="7" max="10" width="13.5703125" customWidth="1"/>
    <col min="11" max="11" width="16.28515625" customWidth="1"/>
    <col min="12" max="15" width="13.5703125" customWidth="1"/>
    <col min="16" max="16" width="20.5703125" customWidth="1"/>
    <col min="19" max="19" width="13.5703125" customWidth="1"/>
    <col min="20" max="21" width="10.5703125" bestFit="1" customWidth="1"/>
    <col min="22" max="23" width="9.5703125" bestFit="1" customWidth="1"/>
    <col min="31" max="37" width="9.140625" style="11"/>
  </cols>
  <sheetData>
    <row r="1" spans="1:40" ht="27" customHeight="1" x14ac:dyDescent="0.2">
      <c r="A1" s="4"/>
      <c r="B1" s="180" t="s">
        <v>65</v>
      </c>
      <c r="C1" s="180"/>
      <c r="D1" s="180"/>
      <c r="E1" s="180"/>
      <c r="F1" s="180"/>
      <c r="G1" s="180"/>
    </row>
    <row r="2" spans="1:40" ht="22.5" customHeight="1" x14ac:dyDescent="0.45">
      <c r="A2" s="106" t="s">
        <v>32</v>
      </c>
      <c r="B2" s="106"/>
      <c r="C2" s="106"/>
      <c r="D2" s="10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40" ht="26.25" customHeight="1" thickBot="1" x14ac:dyDescent="0.25">
      <c r="A3" s="42" t="s">
        <v>44</v>
      </c>
      <c r="B3" s="70">
        <f>Lamps!B4</f>
        <v>11252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40" ht="30.75" customHeight="1" thickBot="1" x14ac:dyDescent="0.25">
      <c r="A4" s="91" t="s">
        <v>42</v>
      </c>
      <c r="B4" s="71">
        <v>100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AB4" s="2"/>
      <c r="AC4" s="2"/>
    </row>
    <row r="5" spans="1:40" ht="25.5" customHeight="1" thickBot="1" x14ac:dyDescent="0.25">
      <c r="A5" s="91" t="s">
        <v>41</v>
      </c>
      <c r="B5" s="71">
        <v>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AB5" s="2"/>
      <c r="AC5" s="2"/>
    </row>
    <row r="6" spans="1:40" s="78" customFormat="1" ht="30.75" customHeight="1" thickBot="1" x14ac:dyDescent="0.25">
      <c r="A6" s="77" t="s">
        <v>9</v>
      </c>
      <c r="B6" s="169" t="s">
        <v>21</v>
      </c>
      <c r="C6" s="170"/>
      <c r="D6" s="171" t="s">
        <v>23</v>
      </c>
      <c r="E6" s="171"/>
      <c r="F6" s="171" t="s">
        <v>22</v>
      </c>
      <c r="G6" s="171"/>
      <c r="H6" s="171" t="s">
        <v>24</v>
      </c>
      <c r="I6" s="171"/>
      <c r="J6" s="171" t="s">
        <v>25</v>
      </c>
      <c r="K6" s="171"/>
      <c r="L6" s="171" t="s">
        <v>26</v>
      </c>
      <c r="M6" s="171"/>
      <c r="N6" s="171" t="s">
        <v>27</v>
      </c>
      <c r="O6" s="183"/>
      <c r="P6" s="172" t="s">
        <v>28</v>
      </c>
      <c r="AB6" s="79"/>
      <c r="AC6" s="79"/>
      <c r="AE6" s="80"/>
      <c r="AF6" s="80"/>
      <c r="AG6" s="80"/>
      <c r="AH6" s="80"/>
      <c r="AI6" s="80"/>
      <c r="AJ6" s="80"/>
      <c r="AK6" s="80"/>
    </row>
    <row r="7" spans="1:40" ht="13.5" thickBot="1" x14ac:dyDescent="0.25">
      <c r="A7" s="69" t="s">
        <v>10</v>
      </c>
      <c r="B7" s="29" t="s">
        <v>6</v>
      </c>
      <c r="C7" s="30" t="s">
        <v>7</v>
      </c>
      <c r="D7" s="30" t="s">
        <v>6</v>
      </c>
      <c r="E7" s="30" t="s">
        <v>7</v>
      </c>
      <c r="F7" s="30" t="s">
        <v>6</v>
      </c>
      <c r="G7" s="30" t="s">
        <v>7</v>
      </c>
      <c r="H7" s="30" t="s">
        <v>6</v>
      </c>
      <c r="I7" s="30" t="s">
        <v>7</v>
      </c>
      <c r="J7" s="30" t="s">
        <v>6</v>
      </c>
      <c r="K7" s="30" t="s">
        <v>7</v>
      </c>
      <c r="L7" s="30" t="s">
        <v>6</v>
      </c>
      <c r="M7" s="30" t="s">
        <v>7</v>
      </c>
      <c r="N7" s="30" t="s">
        <v>6</v>
      </c>
      <c r="O7" s="33" t="s">
        <v>7</v>
      </c>
      <c r="P7" s="173"/>
      <c r="AB7" s="2"/>
      <c r="AC7" s="2"/>
    </row>
    <row r="8" spans="1:40" x14ac:dyDescent="0.2">
      <c r="A8" s="28" t="s">
        <v>13</v>
      </c>
      <c r="B8" s="43">
        <v>16</v>
      </c>
      <c r="C8" s="44">
        <v>6</v>
      </c>
      <c r="D8" s="44">
        <v>63</v>
      </c>
      <c r="E8" s="44">
        <v>29</v>
      </c>
      <c r="F8" s="44">
        <v>64</v>
      </c>
      <c r="G8" s="44">
        <v>28</v>
      </c>
      <c r="H8" s="134">
        <v>65</v>
      </c>
      <c r="I8" s="134">
        <v>26</v>
      </c>
      <c r="J8" s="134">
        <v>65</v>
      </c>
      <c r="K8" s="134">
        <v>26</v>
      </c>
      <c r="L8" s="134">
        <v>62</v>
      </c>
      <c r="M8" s="134">
        <v>30</v>
      </c>
      <c r="N8" s="134">
        <v>64</v>
      </c>
      <c r="O8" s="135">
        <v>28</v>
      </c>
      <c r="P8" s="173"/>
      <c r="Q8" s="9"/>
      <c r="AB8" s="2"/>
      <c r="AC8" s="2"/>
    </row>
    <row r="9" spans="1:40" ht="25.5" x14ac:dyDescent="0.2">
      <c r="A9" s="26" t="s">
        <v>11</v>
      </c>
      <c r="B9" s="24">
        <v>7.04</v>
      </c>
      <c r="C9" s="14">
        <v>0.42</v>
      </c>
      <c r="D9" s="14">
        <v>6.14</v>
      </c>
      <c r="E9" s="14">
        <v>0.42</v>
      </c>
      <c r="F9" s="14">
        <v>3.53</v>
      </c>
      <c r="G9" s="14">
        <v>0.43</v>
      </c>
      <c r="H9" s="14">
        <v>5.0999999999999996</v>
      </c>
      <c r="I9" s="14">
        <v>0.7</v>
      </c>
      <c r="J9" s="14">
        <v>4.93</v>
      </c>
      <c r="K9" s="136">
        <v>0.84</v>
      </c>
      <c r="L9" s="136">
        <v>5.69</v>
      </c>
      <c r="M9" s="136">
        <v>1.71</v>
      </c>
      <c r="N9" s="136">
        <v>2.29</v>
      </c>
      <c r="O9" s="137">
        <v>0.73</v>
      </c>
      <c r="P9" s="173"/>
      <c r="Q9" s="16"/>
      <c r="R9" s="1"/>
      <c r="AB9" s="2"/>
      <c r="AC9" s="2"/>
    </row>
    <row r="10" spans="1:40" x14ac:dyDescent="0.2">
      <c r="A10" s="25" t="s">
        <v>8</v>
      </c>
      <c r="B10" s="2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9">
        <v>0</v>
      </c>
      <c r="P10" s="173"/>
      <c r="Q10" s="16"/>
      <c r="R10" s="1"/>
      <c r="AB10" s="2"/>
      <c r="AC10" s="2"/>
    </row>
    <row r="11" spans="1:40" ht="26.25" thickBot="1" x14ac:dyDescent="0.25">
      <c r="A11" s="26" t="s">
        <v>12</v>
      </c>
      <c r="B11" s="140">
        <v>1.2270000000000001</v>
      </c>
      <c r="C11" s="141">
        <v>1.2270000000000001</v>
      </c>
      <c r="D11" s="141">
        <v>1.2270000000000001</v>
      </c>
      <c r="E11" s="141">
        <v>1.2270000000000001</v>
      </c>
      <c r="F11" s="141">
        <v>1.2270000000000001</v>
      </c>
      <c r="G11" s="141">
        <v>1.2270000000000001</v>
      </c>
      <c r="H11" s="141">
        <v>1.2270000000000001</v>
      </c>
      <c r="I11" s="141">
        <v>1.2270000000000001</v>
      </c>
      <c r="J11" s="141">
        <v>1.2270000000000001</v>
      </c>
      <c r="K11" s="141">
        <v>1.2270000000000001</v>
      </c>
      <c r="L11" s="141">
        <v>1.2270000000000001</v>
      </c>
      <c r="M11" s="141">
        <v>1.2270000000000001</v>
      </c>
      <c r="N11" s="141">
        <v>1.2270000000000001</v>
      </c>
      <c r="O11" s="142">
        <v>1.2270000000000001</v>
      </c>
      <c r="P11" s="174"/>
      <c r="Q11" s="10"/>
      <c r="AB11" s="2"/>
      <c r="AC11" s="2"/>
    </row>
    <row r="12" spans="1:40" s="21" customFormat="1" ht="25.5" x14ac:dyDescent="0.2">
      <c r="A12" s="26" t="s">
        <v>17</v>
      </c>
      <c r="B12" s="45">
        <f t="shared" ref="B12:O12" si="0">B$9*B$8*($B3*0.1)</f>
        <v>126742.52800000001</v>
      </c>
      <c r="C12" s="46">
        <f t="shared" si="0"/>
        <v>2835.5040000000004</v>
      </c>
      <c r="D12" s="46">
        <f t="shared" si="0"/>
        <v>435249.864</v>
      </c>
      <c r="E12" s="46">
        <f t="shared" si="0"/>
        <v>13704.936</v>
      </c>
      <c r="F12" s="46">
        <f t="shared" si="0"/>
        <v>254205.18400000001</v>
      </c>
      <c r="G12" s="46">
        <f t="shared" si="0"/>
        <v>13547.407999999999</v>
      </c>
      <c r="H12" s="46">
        <f t="shared" si="0"/>
        <v>373003.8</v>
      </c>
      <c r="I12" s="46">
        <f t="shared" si="0"/>
        <v>20478.64</v>
      </c>
      <c r="J12" s="46">
        <f t="shared" si="0"/>
        <v>360570.34</v>
      </c>
      <c r="K12" s="46">
        <f t="shared" si="0"/>
        <v>24574.368000000002</v>
      </c>
      <c r="L12" s="46">
        <f t="shared" si="0"/>
        <v>396948.05600000004</v>
      </c>
      <c r="M12" s="46">
        <f t="shared" si="0"/>
        <v>57722.76</v>
      </c>
      <c r="N12" s="46">
        <f t="shared" si="0"/>
        <v>164909.31200000001</v>
      </c>
      <c r="O12" s="47">
        <f t="shared" si="0"/>
        <v>22999.088</v>
      </c>
      <c r="P12" s="49">
        <f>SUM(B12:O12)</f>
        <v>2267491.7880000002</v>
      </c>
      <c r="Q12" s="22"/>
      <c r="AN12" s="23"/>
    </row>
    <row r="13" spans="1:40" ht="25.5" x14ac:dyDescent="0.2">
      <c r="A13" s="26" t="s">
        <v>16</v>
      </c>
      <c r="B13" s="24">
        <f>B12*(1-B10)*B$11/1000</f>
        <v>155.51308185600001</v>
      </c>
      <c r="C13" s="14">
        <f t="shared" ref="C13:O13" si="1">C12*(1-C10)*C$11/1000</f>
        <v>3.4791634080000007</v>
      </c>
      <c r="D13" s="14">
        <f t="shared" si="1"/>
        <v>534.05158312800006</v>
      </c>
      <c r="E13" s="14">
        <f t="shared" si="1"/>
        <v>16.815956472000003</v>
      </c>
      <c r="F13" s="14">
        <f t="shared" si="1"/>
        <v>311.90976076800001</v>
      </c>
      <c r="G13" s="14">
        <f t="shared" si="1"/>
        <v>16.622669616</v>
      </c>
      <c r="H13" s="14">
        <f t="shared" si="1"/>
        <v>457.67566260000007</v>
      </c>
      <c r="I13" s="14">
        <f t="shared" si="1"/>
        <v>25.127291280000001</v>
      </c>
      <c r="J13" s="14">
        <f t="shared" si="1"/>
        <v>442.41980718000008</v>
      </c>
      <c r="K13" s="14">
        <f t="shared" si="1"/>
        <v>30.152749536000005</v>
      </c>
      <c r="L13" s="14">
        <f t="shared" si="1"/>
        <v>487.05526471200011</v>
      </c>
      <c r="M13" s="14">
        <f t="shared" si="1"/>
        <v>70.825826520000007</v>
      </c>
      <c r="N13" s="14">
        <f t="shared" si="1"/>
        <v>202.34372582400002</v>
      </c>
      <c r="O13" s="19">
        <f t="shared" si="1"/>
        <v>28.219880975999999</v>
      </c>
      <c r="P13" s="50">
        <f>SUM(B13:O13)</f>
        <v>2782.2124238760007</v>
      </c>
    </row>
    <row r="14" spans="1:40" ht="25.5" x14ac:dyDescent="0.2">
      <c r="A14" s="26" t="s">
        <v>18</v>
      </c>
      <c r="B14" s="24">
        <f t="shared" ref="B14:O14" si="2">B$9*B$8*($B3*0.02)</f>
        <v>25348.5056</v>
      </c>
      <c r="C14" s="14">
        <f t="shared" si="2"/>
        <v>567.10079999999994</v>
      </c>
      <c r="D14" s="14">
        <f t="shared" si="2"/>
        <v>87049.972799999989</v>
      </c>
      <c r="E14" s="14">
        <f t="shared" si="2"/>
        <v>2740.9872</v>
      </c>
      <c r="F14" s="14">
        <f t="shared" si="2"/>
        <v>50841.036799999994</v>
      </c>
      <c r="G14" s="14">
        <f t="shared" si="2"/>
        <v>2709.4815999999996</v>
      </c>
      <c r="H14" s="14">
        <f t="shared" si="2"/>
        <v>74600.759999999995</v>
      </c>
      <c r="I14" s="14">
        <f t="shared" si="2"/>
        <v>4095.7279999999996</v>
      </c>
      <c r="J14" s="14">
        <f t="shared" si="2"/>
        <v>72114.067999999999</v>
      </c>
      <c r="K14" s="14">
        <f t="shared" si="2"/>
        <v>4914.8735999999999</v>
      </c>
      <c r="L14" s="14">
        <f t="shared" si="2"/>
        <v>79389.611199999999</v>
      </c>
      <c r="M14" s="14">
        <f t="shared" si="2"/>
        <v>11544.552</v>
      </c>
      <c r="N14" s="14">
        <f t="shared" si="2"/>
        <v>32981.862399999998</v>
      </c>
      <c r="O14" s="19">
        <f t="shared" si="2"/>
        <v>4599.8175999999994</v>
      </c>
      <c r="P14" s="50">
        <f>SUM(B14:O14)</f>
        <v>453498.35759999993</v>
      </c>
    </row>
    <row r="15" spans="1:40" ht="25.5" x14ac:dyDescent="0.2">
      <c r="A15" s="26" t="s">
        <v>19</v>
      </c>
      <c r="B15" s="24">
        <f t="shared" ref="B15:O15" si="3">B14*B$11/1000</f>
        <v>31.1026163712</v>
      </c>
      <c r="C15" s="14">
        <f t="shared" si="3"/>
        <v>0.6958326816</v>
      </c>
      <c r="D15" s="14">
        <f t="shared" si="3"/>
        <v>106.8103166256</v>
      </c>
      <c r="E15" s="14">
        <f t="shared" si="3"/>
        <v>3.3631912944</v>
      </c>
      <c r="F15" s="14">
        <f t="shared" si="3"/>
        <v>62.381952153599997</v>
      </c>
      <c r="G15" s="14">
        <f t="shared" si="3"/>
        <v>3.3245339231999997</v>
      </c>
      <c r="H15" s="14">
        <f t="shared" si="3"/>
        <v>91.535132520000005</v>
      </c>
      <c r="I15" s="14">
        <f t="shared" si="3"/>
        <v>5.0254582560000003</v>
      </c>
      <c r="J15" s="14">
        <f t="shared" si="3"/>
        <v>88.483961436000016</v>
      </c>
      <c r="K15" s="14">
        <f t="shared" si="3"/>
        <v>6.0305499072000002</v>
      </c>
      <c r="L15" s="14">
        <f t="shared" si="3"/>
        <v>97.411052942400019</v>
      </c>
      <c r="M15" s="14">
        <f t="shared" si="3"/>
        <v>14.165165304</v>
      </c>
      <c r="N15" s="14">
        <f t="shared" si="3"/>
        <v>40.468745164799998</v>
      </c>
      <c r="O15" s="19">
        <f t="shared" si="3"/>
        <v>5.6439761951999996</v>
      </c>
      <c r="P15" s="50">
        <f>SUM(B15:O15)</f>
        <v>556.44248477520011</v>
      </c>
    </row>
    <row r="16" spans="1:40" ht="26.25" thickBot="1" x14ac:dyDescent="0.25">
      <c r="A16" s="27" t="s">
        <v>15</v>
      </c>
      <c r="B16" s="48">
        <f>B13-B15</f>
        <v>124.41046548480001</v>
      </c>
      <c r="C16" s="18">
        <f t="shared" ref="C16:O16" si="4">C13-C15</f>
        <v>2.7833307264000009</v>
      </c>
      <c r="D16" s="18">
        <f t="shared" si="4"/>
        <v>427.24126650240009</v>
      </c>
      <c r="E16" s="18">
        <f t="shared" si="4"/>
        <v>13.452765177600003</v>
      </c>
      <c r="F16" s="18">
        <f t="shared" si="4"/>
        <v>249.52780861440002</v>
      </c>
      <c r="G16" s="18">
        <f t="shared" si="4"/>
        <v>13.298135692799999</v>
      </c>
      <c r="H16" s="18">
        <f t="shared" si="4"/>
        <v>366.14053008000008</v>
      </c>
      <c r="I16" s="18">
        <f t="shared" si="4"/>
        <v>20.101833024000001</v>
      </c>
      <c r="J16" s="18">
        <f t="shared" si="4"/>
        <v>353.93584574400006</v>
      </c>
      <c r="K16" s="18">
        <f t="shared" si="4"/>
        <v>24.122199628800004</v>
      </c>
      <c r="L16" s="18">
        <f t="shared" si="4"/>
        <v>389.64421176960008</v>
      </c>
      <c r="M16" s="18">
        <f t="shared" si="4"/>
        <v>56.660661216000008</v>
      </c>
      <c r="N16" s="18">
        <f t="shared" si="4"/>
        <v>161.87498065920002</v>
      </c>
      <c r="O16" s="20">
        <f t="shared" si="4"/>
        <v>22.575904780799998</v>
      </c>
      <c r="P16" s="51">
        <f>SUM(B16:O16)</f>
        <v>2225.7699391008005</v>
      </c>
    </row>
    <row r="17" spans="1:37" x14ac:dyDescent="0.2">
      <c r="H17" s="3"/>
    </row>
    <row r="19" spans="1:37" ht="23.25" thickBot="1" x14ac:dyDescent="0.5">
      <c r="A19" s="7" t="s">
        <v>33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37" ht="25.5" x14ac:dyDescent="0.2">
      <c r="A20" s="73" t="s">
        <v>44</v>
      </c>
      <c r="B20" s="34">
        <f>Lamps!C4</f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37" ht="25.5" x14ac:dyDescent="0.2">
      <c r="A21" s="93" t="s">
        <v>42</v>
      </c>
      <c r="B21" s="94">
        <v>150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37" ht="26.25" thickBot="1" x14ac:dyDescent="0.25">
      <c r="A22" s="95" t="s">
        <v>41</v>
      </c>
      <c r="B22" s="96">
        <v>32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37" s="21" customFormat="1" ht="25.5" customHeight="1" thickBot="1" x14ac:dyDescent="0.25">
      <c r="A23" s="74" t="s">
        <v>9</v>
      </c>
      <c r="B23" s="178" t="s">
        <v>21</v>
      </c>
      <c r="C23" s="179"/>
      <c r="D23" s="178" t="s">
        <v>23</v>
      </c>
      <c r="E23" s="179"/>
      <c r="F23" s="178" t="s">
        <v>22</v>
      </c>
      <c r="G23" s="179"/>
      <c r="H23" s="178" t="s">
        <v>24</v>
      </c>
      <c r="I23" s="179"/>
      <c r="J23" s="178" t="s">
        <v>25</v>
      </c>
      <c r="K23" s="179"/>
      <c r="L23" s="178" t="s">
        <v>26</v>
      </c>
      <c r="M23" s="179"/>
      <c r="N23" s="178" t="s">
        <v>27</v>
      </c>
      <c r="O23" s="179"/>
      <c r="P23" s="175" t="s">
        <v>29</v>
      </c>
      <c r="S23" s="31"/>
      <c r="AE23" s="23"/>
      <c r="AF23" s="23"/>
      <c r="AG23" s="23"/>
      <c r="AH23" s="23"/>
      <c r="AI23" s="23"/>
      <c r="AJ23" s="23"/>
      <c r="AK23" s="23"/>
    </row>
    <row r="24" spans="1:37" ht="13.5" thickBot="1" x14ac:dyDescent="0.25">
      <c r="A24" s="74" t="s">
        <v>10</v>
      </c>
      <c r="B24" s="81" t="s">
        <v>6</v>
      </c>
      <c r="C24" s="82" t="s">
        <v>7</v>
      </c>
      <c r="D24" s="82" t="s">
        <v>6</v>
      </c>
      <c r="E24" s="82" t="s">
        <v>7</v>
      </c>
      <c r="F24" s="82" t="s">
        <v>6</v>
      </c>
      <c r="G24" s="82" t="s">
        <v>7</v>
      </c>
      <c r="H24" s="82" t="s">
        <v>6</v>
      </c>
      <c r="I24" s="82" t="s">
        <v>7</v>
      </c>
      <c r="J24" s="82" t="s">
        <v>6</v>
      </c>
      <c r="K24" s="82" t="s">
        <v>7</v>
      </c>
      <c r="L24" s="82" t="s">
        <v>6</v>
      </c>
      <c r="M24" s="82" t="s">
        <v>7</v>
      </c>
      <c r="N24" s="82" t="s">
        <v>6</v>
      </c>
      <c r="O24" s="83" t="s">
        <v>7</v>
      </c>
      <c r="P24" s="176"/>
    </row>
    <row r="25" spans="1:37" x14ac:dyDescent="0.2">
      <c r="A25" s="74" t="s">
        <v>13</v>
      </c>
      <c r="B25" s="52">
        <v>16</v>
      </c>
      <c r="C25" s="53">
        <v>6</v>
      </c>
      <c r="D25" s="53">
        <v>61</v>
      </c>
      <c r="E25" s="53">
        <v>31</v>
      </c>
      <c r="F25" s="53">
        <v>63</v>
      </c>
      <c r="G25" s="53">
        <v>29</v>
      </c>
      <c r="H25" s="53">
        <v>63</v>
      </c>
      <c r="I25" s="53">
        <v>28</v>
      </c>
      <c r="J25" s="53">
        <v>58</v>
      </c>
      <c r="K25" s="53">
        <v>33</v>
      </c>
      <c r="L25" s="53">
        <v>59</v>
      </c>
      <c r="M25" s="53">
        <v>33</v>
      </c>
      <c r="N25" s="53">
        <v>65</v>
      </c>
      <c r="O25" s="53">
        <v>27</v>
      </c>
      <c r="P25" s="176"/>
    </row>
    <row r="26" spans="1:37" ht="25.5" x14ac:dyDescent="0.2">
      <c r="A26" s="74" t="s">
        <v>11</v>
      </c>
      <c r="B26" s="3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76"/>
    </row>
    <row r="27" spans="1:37" x14ac:dyDescent="0.2">
      <c r="A27" s="74" t="s">
        <v>8</v>
      </c>
      <c r="B27" s="3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36">
        <v>0</v>
      </c>
      <c r="P27" s="176"/>
    </row>
    <row r="28" spans="1:37" ht="25.5" x14ac:dyDescent="0.2">
      <c r="A28" s="74" t="s">
        <v>12</v>
      </c>
      <c r="B28" s="35">
        <v>1.2270000000000001</v>
      </c>
      <c r="C28" s="15">
        <v>1.2270000000000001</v>
      </c>
      <c r="D28" s="15">
        <v>1.2270000000000001</v>
      </c>
      <c r="E28" s="15">
        <v>1.2270000000000001</v>
      </c>
      <c r="F28" s="15">
        <v>1.2270000000000001</v>
      </c>
      <c r="G28" s="15">
        <v>1.2270000000000001</v>
      </c>
      <c r="H28" s="15">
        <v>1.2270000000000001</v>
      </c>
      <c r="I28" s="15">
        <v>1.2270000000000001</v>
      </c>
      <c r="J28" s="15">
        <v>1.2270000000000001</v>
      </c>
      <c r="K28" s="15">
        <v>1.2270000000000001</v>
      </c>
      <c r="L28" s="15">
        <v>1.2270000000000001</v>
      </c>
      <c r="M28" s="15">
        <v>1.2270000000000001</v>
      </c>
      <c r="N28" s="15">
        <v>1.2270000000000001</v>
      </c>
      <c r="O28" s="36">
        <v>1.2270000000000001</v>
      </c>
      <c r="P28" s="177"/>
    </row>
    <row r="29" spans="1:37" ht="25.5" x14ac:dyDescent="0.2">
      <c r="A29" s="74" t="s">
        <v>17</v>
      </c>
      <c r="B29" s="54">
        <f t="shared" ref="B29:O29" si="5">B$26*B$25*($B20*0.15)</f>
        <v>0</v>
      </c>
      <c r="C29" s="55">
        <f t="shared" si="5"/>
        <v>0</v>
      </c>
      <c r="D29" s="55">
        <f t="shared" si="5"/>
        <v>0</v>
      </c>
      <c r="E29" s="55">
        <f t="shared" si="5"/>
        <v>0</v>
      </c>
      <c r="F29" s="55">
        <f t="shared" si="5"/>
        <v>0</v>
      </c>
      <c r="G29" s="55">
        <f t="shared" si="5"/>
        <v>0</v>
      </c>
      <c r="H29" s="55">
        <f t="shared" si="5"/>
        <v>0</v>
      </c>
      <c r="I29" s="55">
        <f t="shared" si="5"/>
        <v>0</v>
      </c>
      <c r="J29" s="55">
        <f t="shared" si="5"/>
        <v>0</v>
      </c>
      <c r="K29" s="55">
        <f t="shared" si="5"/>
        <v>0</v>
      </c>
      <c r="L29" s="55">
        <f t="shared" si="5"/>
        <v>0</v>
      </c>
      <c r="M29" s="55">
        <f t="shared" si="5"/>
        <v>0</v>
      </c>
      <c r="N29" s="55">
        <f t="shared" si="5"/>
        <v>0</v>
      </c>
      <c r="O29" s="56">
        <f t="shared" si="5"/>
        <v>0</v>
      </c>
      <c r="P29" s="60">
        <f>SUM(B29:O29)</f>
        <v>0</v>
      </c>
    </row>
    <row r="30" spans="1:37" ht="25.5" x14ac:dyDescent="0.2">
      <c r="A30" s="74" t="s">
        <v>16</v>
      </c>
      <c r="B30" s="35">
        <f>B29*(1-B27)*B$28/1000</f>
        <v>0</v>
      </c>
      <c r="C30" s="15">
        <f t="shared" ref="C30:O30" si="6">C29*(1-C27)*C$28/1000</f>
        <v>0</v>
      </c>
      <c r="D30" s="15">
        <f t="shared" si="6"/>
        <v>0</v>
      </c>
      <c r="E30" s="15">
        <f t="shared" si="6"/>
        <v>0</v>
      </c>
      <c r="F30" s="15">
        <f t="shared" si="6"/>
        <v>0</v>
      </c>
      <c r="G30" s="15">
        <f t="shared" si="6"/>
        <v>0</v>
      </c>
      <c r="H30" s="15">
        <f t="shared" si="6"/>
        <v>0</v>
      </c>
      <c r="I30" s="15">
        <f t="shared" si="6"/>
        <v>0</v>
      </c>
      <c r="J30" s="15">
        <f t="shared" si="6"/>
        <v>0</v>
      </c>
      <c r="K30" s="15">
        <f t="shared" si="6"/>
        <v>0</v>
      </c>
      <c r="L30" s="15">
        <f t="shared" si="6"/>
        <v>0</v>
      </c>
      <c r="M30" s="15">
        <f t="shared" si="6"/>
        <v>0</v>
      </c>
      <c r="N30" s="15">
        <f t="shared" si="6"/>
        <v>0</v>
      </c>
      <c r="O30" s="36">
        <f t="shared" si="6"/>
        <v>0</v>
      </c>
      <c r="P30" s="60">
        <f>SUM(B30:O30)</f>
        <v>0</v>
      </c>
    </row>
    <row r="31" spans="1:37" ht="25.5" x14ac:dyDescent="0.2">
      <c r="A31" s="74" t="s">
        <v>18</v>
      </c>
      <c r="B31" s="35">
        <f t="shared" ref="B31:O31" si="7">B$26*B$25*($B20*0.032)</f>
        <v>0</v>
      </c>
      <c r="C31" s="15">
        <f t="shared" si="7"/>
        <v>0</v>
      </c>
      <c r="D31" s="15">
        <f t="shared" si="7"/>
        <v>0</v>
      </c>
      <c r="E31" s="15">
        <f t="shared" si="7"/>
        <v>0</v>
      </c>
      <c r="F31" s="15">
        <f t="shared" si="7"/>
        <v>0</v>
      </c>
      <c r="G31" s="15">
        <f t="shared" si="7"/>
        <v>0</v>
      </c>
      <c r="H31" s="15">
        <f t="shared" si="7"/>
        <v>0</v>
      </c>
      <c r="I31" s="15">
        <f t="shared" si="7"/>
        <v>0</v>
      </c>
      <c r="J31" s="15">
        <f t="shared" si="7"/>
        <v>0</v>
      </c>
      <c r="K31" s="15">
        <f t="shared" si="7"/>
        <v>0</v>
      </c>
      <c r="L31" s="15">
        <f t="shared" si="7"/>
        <v>0</v>
      </c>
      <c r="M31" s="15">
        <f t="shared" si="7"/>
        <v>0</v>
      </c>
      <c r="N31" s="15">
        <f t="shared" si="7"/>
        <v>0</v>
      </c>
      <c r="O31" s="36">
        <f t="shared" si="7"/>
        <v>0</v>
      </c>
      <c r="P31" s="60">
        <f>SUM(B31:O31)</f>
        <v>0</v>
      </c>
    </row>
    <row r="32" spans="1:37" ht="25.5" x14ac:dyDescent="0.2">
      <c r="A32" s="74" t="s">
        <v>19</v>
      </c>
      <c r="B32" s="35">
        <f t="shared" ref="B32:G32" si="8">B31*B$28/1000</f>
        <v>0</v>
      </c>
      <c r="C32" s="15">
        <f t="shared" si="8"/>
        <v>0</v>
      </c>
      <c r="D32" s="15">
        <f t="shared" si="8"/>
        <v>0</v>
      </c>
      <c r="E32" s="15">
        <f t="shared" si="8"/>
        <v>0</v>
      </c>
      <c r="F32" s="15">
        <f t="shared" si="8"/>
        <v>0</v>
      </c>
      <c r="G32" s="15">
        <f t="shared" si="8"/>
        <v>0</v>
      </c>
      <c r="H32" s="15">
        <f t="shared" ref="H32:O32" si="9">H31*H$28/1000</f>
        <v>0</v>
      </c>
      <c r="I32" s="15">
        <f t="shared" si="9"/>
        <v>0</v>
      </c>
      <c r="J32" s="15">
        <f t="shared" si="9"/>
        <v>0</v>
      </c>
      <c r="K32" s="15">
        <f t="shared" si="9"/>
        <v>0</v>
      </c>
      <c r="L32" s="15">
        <f t="shared" si="9"/>
        <v>0</v>
      </c>
      <c r="M32" s="15">
        <f t="shared" si="9"/>
        <v>0</v>
      </c>
      <c r="N32" s="15">
        <f t="shared" si="9"/>
        <v>0</v>
      </c>
      <c r="O32" s="36">
        <f t="shared" si="9"/>
        <v>0</v>
      </c>
      <c r="P32" s="60">
        <f>SUM(B32:O32)</f>
        <v>0</v>
      </c>
    </row>
    <row r="33" spans="1:37" ht="26.25" thickBot="1" x14ac:dyDescent="0.25">
      <c r="A33" s="75" t="s">
        <v>15</v>
      </c>
      <c r="B33" s="57">
        <f t="shared" ref="B33:G33" si="10">B30-B32</f>
        <v>0</v>
      </c>
      <c r="C33" s="58">
        <f t="shared" si="10"/>
        <v>0</v>
      </c>
      <c r="D33" s="58">
        <f t="shared" si="10"/>
        <v>0</v>
      </c>
      <c r="E33" s="58">
        <f t="shared" si="10"/>
        <v>0</v>
      </c>
      <c r="F33" s="58">
        <f t="shared" si="10"/>
        <v>0</v>
      </c>
      <c r="G33" s="58">
        <f t="shared" si="10"/>
        <v>0</v>
      </c>
      <c r="H33" s="58">
        <f t="shared" ref="H33:O33" si="11">H30-H32</f>
        <v>0</v>
      </c>
      <c r="I33" s="58">
        <f t="shared" si="11"/>
        <v>0</v>
      </c>
      <c r="J33" s="58">
        <f t="shared" si="11"/>
        <v>0</v>
      </c>
      <c r="K33" s="58">
        <f t="shared" si="11"/>
        <v>0</v>
      </c>
      <c r="L33" s="58">
        <f t="shared" si="11"/>
        <v>0</v>
      </c>
      <c r="M33" s="58">
        <f t="shared" si="11"/>
        <v>0</v>
      </c>
      <c r="N33" s="58">
        <f t="shared" si="11"/>
        <v>0</v>
      </c>
      <c r="O33" s="59">
        <f t="shared" si="11"/>
        <v>0</v>
      </c>
      <c r="P33" s="61">
        <f>SUM(B33:O33)</f>
        <v>0</v>
      </c>
    </row>
    <row r="34" spans="1:37" x14ac:dyDescent="0.2">
      <c r="S34" s="1"/>
    </row>
    <row r="35" spans="1:37" ht="23.25" thickBot="1" x14ac:dyDescent="0.5">
      <c r="A35" s="8" t="s">
        <v>34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37" ht="26.25" thickBot="1" x14ac:dyDescent="0.25">
      <c r="A36" s="76" t="s">
        <v>44</v>
      </c>
      <c r="B36" s="32">
        <f>B20+B3</f>
        <v>11252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37" s="21" customFormat="1" ht="26.25" customHeight="1" x14ac:dyDescent="0.2">
      <c r="A37" s="39" t="s">
        <v>9</v>
      </c>
      <c r="B37" s="184" t="s">
        <v>21</v>
      </c>
      <c r="C37" s="185"/>
      <c r="D37" s="184" t="s">
        <v>23</v>
      </c>
      <c r="E37" s="185"/>
      <c r="F37" s="184" t="s">
        <v>22</v>
      </c>
      <c r="G37" s="185"/>
      <c r="H37" s="184" t="s">
        <v>24</v>
      </c>
      <c r="I37" s="185"/>
      <c r="J37" s="184" t="s">
        <v>25</v>
      </c>
      <c r="K37" s="185"/>
      <c r="L37" s="184" t="s">
        <v>26</v>
      </c>
      <c r="M37" s="185"/>
      <c r="N37" s="184" t="s">
        <v>27</v>
      </c>
      <c r="O37" s="185"/>
      <c r="P37" s="181" t="s">
        <v>30</v>
      </c>
      <c r="S37" s="31"/>
      <c r="AE37" s="23"/>
      <c r="AF37" s="23"/>
      <c r="AG37" s="23"/>
      <c r="AH37" s="23"/>
      <c r="AI37" s="23"/>
      <c r="AJ37" s="23"/>
      <c r="AK37" s="23"/>
    </row>
    <row r="38" spans="1:37" ht="22.5" customHeight="1" thickBot="1" x14ac:dyDescent="0.25">
      <c r="A38" s="39" t="s">
        <v>10</v>
      </c>
      <c r="B38" s="38" t="s">
        <v>6</v>
      </c>
      <c r="C38" s="37" t="s">
        <v>7</v>
      </c>
      <c r="D38" s="37" t="s">
        <v>6</v>
      </c>
      <c r="E38" s="37" t="s">
        <v>7</v>
      </c>
      <c r="F38" s="37" t="s">
        <v>6</v>
      </c>
      <c r="G38" s="37" t="s">
        <v>7</v>
      </c>
      <c r="H38" s="37" t="s">
        <v>6</v>
      </c>
      <c r="I38" s="37" t="s">
        <v>7</v>
      </c>
      <c r="J38" s="37" t="s">
        <v>6</v>
      </c>
      <c r="K38" s="37" t="s">
        <v>7</v>
      </c>
      <c r="L38" s="37" t="s">
        <v>6</v>
      </c>
      <c r="M38" s="37" t="s">
        <v>7</v>
      </c>
      <c r="N38" s="37" t="s">
        <v>6</v>
      </c>
      <c r="O38" s="41" t="s">
        <v>7</v>
      </c>
      <c r="P38" s="182"/>
    </row>
    <row r="39" spans="1:37" ht="25.5" x14ac:dyDescent="0.2">
      <c r="A39" s="39" t="s">
        <v>17</v>
      </c>
      <c r="B39" s="62">
        <f t="shared" ref="B39:G43" si="12">B29+B12</f>
        <v>126742.52800000001</v>
      </c>
      <c r="C39" s="63">
        <f t="shared" si="12"/>
        <v>2835.5040000000004</v>
      </c>
      <c r="D39" s="63">
        <f t="shared" si="12"/>
        <v>435249.864</v>
      </c>
      <c r="E39" s="63">
        <f t="shared" si="12"/>
        <v>13704.936</v>
      </c>
      <c r="F39" s="63">
        <f t="shared" si="12"/>
        <v>254205.18400000001</v>
      </c>
      <c r="G39" s="63">
        <f t="shared" si="12"/>
        <v>13547.407999999999</v>
      </c>
      <c r="H39" s="63">
        <f t="shared" ref="H39:O39" si="13">H29+H12</f>
        <v>373003.8</v>
      </c>
      <c r="I39" s="63">
        <f t="shared" si="13"/>
        <v>20478.64</v>
      </c>
      <c r="J39" s="63">
        <f t="shared" si="13"/>
        <v>360570.34</v>
      </c>
      <c r="K39" s="63">
        <f t="shared" si="13"/>
        <v>24574.368000000002</v>
      </c>
      <c r="L39" s="63">
        <f t="shared" si="13"/>
        <v>396948.05600000004</v>
      </c>
      <c r="M39" s="63">
        <f t="shared" si="13"/>
        <v>57722.76</v>
      </c>
      <c r="N39" s="63">
        <f t="shared" si="13"/>
        <v>164909.31200000001</v>
      </c>
      <c r="O39" s="63">
        <f t="shared" si="13"/>
        <v>22999.088</v>
      </c>
      <c r="P39" s="64">
        <f>SUM(B39:O39)</f>
        <v>2267491.7880000002</v>
      </c>
    </row>
    <row r="40" spans="1:37" ht="25.5" x14ac:dyDescent="0.2">
      <c r="A40" s="39" t="s">
        <v>16</v>
      </c>
      <c r="B40" s="65">
        <f t="shared" si="12"/>
        <v>155.51308185600001</v>
      </c>
      <c r="C40" s="66">
        <f t="shared" si="12"/>
        <v>3.4791634080000007</v>
      </c>
      <c r="D40" s="66">
        <f t="shared" si="12"/>
        <v>534.05158312800006</v>
      </c>
      <c r="E40" s="66">
        <f t="shared" si="12"/>
        <v>16.815956472000003</v>
      </c>
      <c r="F40" s="66">
        <f t="shared" si="12"/>
        <v>311.90976076800001</v>
      </c>
      <c r="G40" s="66">
        <f t="shared" si="12"/>
        <v>16.622669616</v>
      </c>
      <c r="H40" s="66">
        <f t="shared" ref="H40:O40" si="14">H30+H13</f>
        <v>457.67566260000007</v>
      </c>
      <c r="I40" s="66">
        <f t="shared" si="14"/>
        <v>25.127291280000001</v>
      </c>
      <c r="J40" s="66">
        <f t="shared" si="14"/>
        <v>442.41980718000008</v>
      </c>
      <c r="K40" s="66">
        <f t="shared" si="14"/>
        <v>30.152749536000005</v>
      </c>
      <c r="L40" s="66">
        <f t="shared" si="14"/>
        <v>487.05526471200011</v>
      </c>
      <c r="M40" s="66">
        <f t="shared" si="14"/>
        <v>70.825826520000007</v>
      </c>
      <c r="N40" s="66">
        <f t="shared" si="14"/>
        <v>202.34372582400002</v>
      </c>
      <c r="O40" s="66">
        <f t="shared" si="14"/>
        <v>28.219880975999999</v>
      </c>
      <c r="P40" s="64">
        <f t="shared" ref="P40:P43" si="15">SUM(B40:O40)</f>
        <v>2782.2124238760007</v>
      </c>
    </row>
    <row r="41" spans="1:37" ht="25.5" x14ac:dyDescent="0.2">
      <c r="A41" s="39" t="s">
        <v>18</v>
      </c>
      <c r="B41" s="65">
        <f t="shared" si="12"/>
        <v>25348.5056</v>
      </c>
      <c r="C41" s="66">
        <f t="shared" si="12"/>
        <v>567.10079999999994</v>
      </c>
      <c r="D41" s="66">
        <f t="shared" si="12"/>
        <v>87049.972799999989</v>
      </c>
      <c r="E41" s="66">
        <f t="shared" si="12"/>
        <v>2740.9872</v>
      </c>
      <c r="F41" s="66">
        <f t="shared" si="12"/>
        <v>50841.036799999994</v>
      </c>
      <c r="G41" s="66">
        <f t="shared" si="12"/>
        <v>2709.4815999999996</v>
      </c>
      <c r="H41" s="66">
        <f t="shared" ref="H41:O41" si="16">H31+H14</f>
        <v>74600.759999999995</v>
      </c>
      <c r="I41" s="66">
        <f t="shared" si="16"/>
        <v>4095.7279999999996</v>
      </c>
      <c r="J41" s="66">
        <f t="shared" si="16"/>
        <v>72114.067999999999</v>
      </c>
      <c r="K41" s="66">
        <f t="shared" si="16"/>
        <v>4914.8735999999999</v>
      </c>
      <c r="L41" s="66">
        <f t="shared" si="16"/>
        <v>79389.611199999999</v>
      </c>
      <c r="M41" s="66">
        <f t="shared" si="16"/>
        <v>11544.552</v>
      </c>
      <c r="N41" s="66">
        <f t="shared" si="16"/>
        <v>32981.862399999998</v>
      </c>
      <c r="O41" s="66">
        <f t="shared" si="16"/>
        <v>4599.8175999999994</v>
      </c>
      <c r="P41" s="64">
        <f t="shared" si="15"/>
        <v>453498.35759999993</v>
      </c>
    </row>
    <row r="42" spans="1:37" ht="25.5" x14ac:dyDescent="0.2">
      <c r="A42" s="39" t="s">
        <v>19</v>
      </c>
      <c r="B42" s="65">
        <f t="shared" si="12"/>
        <v>31.1026163712</v>
      </c>
      <c r="C42" s="66">
        <f t="shared" si="12"/>
        <v>0.6958326816</v>
      </c>
      <c r="D42" s="66">
        <f t="shared" si="12"/>
        <v>106.8103166256</v>
      </c>
      <c r="E42" s="66">
        <f t="shared" si="12"/>
        <v>3.3631912944</v>
      </c>
      <c r="F42" s="66">
        <f t="shared" si="12"/>
        <v>62.381952153599997</v>
      </c>
      <c r="G42" s="66">
        <f t="shared" si="12"/>
        <v>3.3245339231999997</v>
      </c>
      <c r="H42" s="66">
        <f t="shared" ref="H42:O42" si="17">H32+H15</f>
        <v>91.535132520000005</v>
      </c>
      <c r="I42" s="66">
        <f t="shared" si="17"/>
        <v>5.0254582560000003</v>
      </c>
      <c r="J42" s="66">
        <f t="shared" si="17"/>
        <v>88.483961436000016</v>
      </c>
      <c r="K42" s="66">
        <f t="shared" si="17"/>
        <v>6.0305499072000002</v>
      </c>
      <c r="L42" s="66">
        <f t="shared" si="17"/>
        <v>97.411052942400019</v>
      </c>
      <c r="M42" s="66">
        <f t="shared" si="17"/>
        <v>14.165165304</v>
      </c>
      <c r="N42" s="66">
        <f t="shared" si="17"/>
        <v>40.468745164799998</v>
      </c>
      <c r="O42" s="66">
        <f t="shared" si="17"/>
        <v>5.6439761951999996</v>
      </c>
      <c r="P42" s="64">
        <f t="shared" si="15"/>
        <v>556.44248477520011</v>
      </c>
    </row>
    <row r="43" spans="1:37" ht="26.25" thickBot="1" x14ac:dyDescent="0.25">
      <c r="A43" s="40" t="s">
        <v>15</v>
      </c>
      <c r="B43" s="67">
        <f t="shared" si="12"/>
        <v>124.41046548480001</v>
      </c>
      <c r="C43" s="68">
        <f t="shared" si="12"/>
        <v>2.7833307264000009</v>
      </c>
      <c r="D43" s="68">
        <f t="shared" si="12"/>
        <v>427.24126650240009</v>
      </c>
      <c r="E43" s="68">
        <f t="shared" si="12"/>
        <v>13.452765177600003</v>
      </c>
      <c r="F43" s="68">
        <f t="shared" si="12"/>
        <v>249.52780861440002</v>
      </c>
      <c r="G43" s="68">
        <f t="shared" si="12"/>
        <v>13.298135692799999</v>
      </c>
      <c r="H43" s="68">
        <f t="shared" ref="H43:O43" si="18">H33+H16</f>
        <v>366.14053008000008</v>
      </c>
      <c r="I43" s="68">
        <f t="shared" si="18"/>
        <v>20.101833024000001</v>
      </c>
      <c r="J43" s="68">
        <f t="shared" si="18"/>
        <v>353.93584574400006</v>
      </c>
      <c r="K43" s="68">
        <f t="shared" si="18"/>
        <v>24.122199628800004</v>
      </c>
      <c r="L43" s="68">
        <f t="shared" si="18"/>
        <v>389.64421176960008</v>
      </c>
      <c r="M43" s="68">
        <f t="shared" si="18"/>
        <v>56.660661216000008</v>
      </c>
      <c r="N43" s="68">
        <f t="shared" si="18"/>
        <v>161.87498065920002</v>
      </c>
      <c r="O43" s="68">
        <f t="shared" si="18"/>
        <v>22.575904780799998</v>
      </c>
      <c r="P43" s="64">
        <f t="shared" si="15"/>
        <v>2225.7699391008005</v>
      </c>
    </row>
  </sheetData>
  <mergeCells count="25">
    <mergeCell ref="B1:G1"/>
    <mergeCell ref="P37:P38"/>
    <mergeCell ref="N6:O6"/>
    <mergeCell ref="N37:O37"/>
    <mergeCell ref="N23:O23"/>
    <mergeCell ref="H6:I6"/>
    <mergeCell ref="J6:K6"/>
    <mergeCell ref="L6:M6"/>
    <mergeCell ref="B37:C37"/>
    <mergeCell ref="D37:E37"/>
    <mergeCell ref="F37:G37"/>
    <mergeCell ref="H37:I37"/>
    <mergeCell ref="J37:K37"/>
    <mergeCell ref="L37:M37"/>
    <mergeCell ref="B23:C23"/>
    <mergeCell ref="F23:G23"/>
    <mergeCell ref="B6:C6"/>
    <mergeCell ref="D6:E6"/>
    <mergeCell ref="F6:G6"/>
    <mergeCell ref="P6:P11"/>
    <mergeCell ref="P23:P28"/>
    <mergeCell ref="D23:E23"/>
    <mergeCell ref="L23:M23"/>
    <mergeCell ref="J23:K23"/>
    <mergeCell ref="H23:I23"/>
  </mergeCells>
  <phoneticPr fontId="1" type="noConversion"/>
  <pageMargins left="0.75" right="0.75" top="1" bottom="1" header="0.5" footer="0.5"/>
  <pageSetup paperSize="9" scale="4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19" zoomScaleNormal="100" workbookViewId="0">
      <selection activeCell="P43" sqref="P43"/>
    </sheetView>
  </sheetViews>
  <sheetFormatPr defaultRowHeight="12.75" x14ac:dyDescent="0.2"/>
  <cols>
    <col min="1" max="1" width="20.85546875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customWidth="1"/>
    <col min="7" max="10" width="13.5703125" customWidth="1"/>
    <col min="11" max="11" width="16.28515625" customWidth="1"/>
    <col min="12" max="15" width="13.5703125" customWidth="1"/>
    <col min="16" max="16" width="20.5703125" customWidth="1"/>
  </cols>
  <sheetData>
    <row r="1" spans="1:16" ht="27.75" customHeight="1" x14ac:dyDescent="0.2">
      <c r="A1" s="186" t="s">
        <v>31</v>
      </c>
      <c r="B1" s="186"/>
      <c r="C1" s="186"/>
      <c r="D1" s="186"/>
    </row>
    <row r="2" spans="1:16" ht="23.25" thickBot="1" x14ac:dyDescent="0.5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.25" thickBot="1" x14ac:dyDescent="0.25">
      <c r="A3" s="101" t="s">
        <v>44</v>
      </c>
      <c r="B3" s="102">
        <f>Lamps!B6</f>
        <v>2162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7.75" customHeight="1" thickBot="1" x14ac:dyDescent="0.25">
      <c r="A4" s="91" t="s">
        <v>42</v>
      </c>
      <c r="B4" s="71">
        <v>100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8.5" customHeight="1" thickBot="1" x14ac:dyDescent="0.25">
      <c r="A5" s="101" t="s">
        <v>41</v>
      </c>
      <c r="B5" s="102">
        <v>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7.75" customHeight="1" thickBot="1" x14ac:dyDescent="0.25">
      <c r="A6" s="77" t="s">
        <v>9</v>
      </c>
      <c r="B6" s="169" t="s">
        <v>21</v>
      </c>
      <c r="C6" s="170"/>
      <c r="D6" s="171" t="s">
        <v>23</v>
      </c>
      <c r="E6" s="171"/>
      <c r="F6" s="171" t="s">
        <v>22</v>
      </c>
      <c r="G6" s="171"/>
      <c r="H6" s="171" t="s">
        <v>24</v>
      </c>
      <c r="I6" s="171"/>
      <c r="J6" s="171" t="s">
        <v>25</v>
      </c>
      <c r="K6" s="171"/>
      <c r="L6" s="171" t="s">
        <v>26</v>
      </c>
      <c r="M6" s="171"/>
      <c r="N6" s="171" t="s">
        <v>27</v>
      </c>
      <c r="O6" s="183"/>
      <c r="P6" s="172" t="s">
        <v>28</v>
      </c>
    </row>
    <row r="7" spans="1:16" ht="13.5" thickBot="1" x14ac:dyDescent="0.25">
      <c r="A7" s="69" t="s">
        <v>10</v>
      </c>
      <c r="B7" s="29" t="s">
        <v>6</v>
      </c>
      <c r="C7" s="30" t="s">
        <v>7</v>
      </c>
      <c r="D7" s="30" t="s">
        <v>6</v>
      </c>
      <c r="E7" s="30" t="s">
        <v>7</v>
      </c>
      <c r="F7" s="30" t="s">
        <v>6</v>
      </c>
      <c r="G7" s="30" t="s">
        <v>7</v>
      </c>
      <c r="H7" s="30" t="s">
        <v>6</v>
      </c>
      <c r="I7" s="30" t="s">
        <v>7</v>
      </c>
      <c r="J7" s="30" t="s">
        <v>6</v>
      </c>
      <c r="K7" s="30" t="s">
        <v>7</v>
      </c>
      <c r="L7" s="30" t="s">
        <v>6</v>
      </c>
      <c r="M7" s="30" t="s">
        <v>7</v>
      </c>
      <c r="N7" s="30" t="s">
        <v>6</v>
      </c>
      <c r="O7" s="33" t="s">
        <v>7</v>
      </c>
      <c r="P7" s="173"/>
    </row>
    <row r="8" spans="1:16" x14ac:dyDescent="0.2">
      <c r="A8" s="28" t="s">
        <v>13</v>
      </c>
      <c r="B8" s="84">
        <v>19</v>
      </c>
      <c r="C8" s="84">
        <v>3</v>
      </c>
      <c r="D8" s="84">
        <v>79</v>
      </c>
      <c r="E8" s="84">
        <v>13</v>
      </c>
      <c r="F8" s="84">
        <v>79</v>
      </c>
      <c r="G8" s="84">
        <v>13</v>
      </c>
      <c r="H8" s="134">
        <v>78</v>
      </c>
      <c r="I8" s="134">
        <v>13</v>
      </c>
      <c r="J8" s="134">
        <v>78</v>
      </c>
      <c r="K8" s="134">
        <v>13</v>
      </c>
      <c r="L8" s="134">
        <v>79</v>
      </c>
      <c r="M8" s="134">
        <v>13</v>
      </c>
      <c r="N8" s="134">
        <v>79</v>
      </c>
      <c r="O8" s="135">
        <v>13</v>
      </c>
      <c r="P8" s="173"/>
    </row>
    <row r="9" spans="1:16" ht="25.5" x14ac:dyDescent="0.2">
      <c r="A9" s="26" t="s">
        <v>11</v>
      </c>
      <c r="B9" s="14">
        <v>11.14</v>
      </c>
      <c r="C9" s="14">
        <v>5.35</v>
      </c>
      <c r="D9" s="14">
        <v>10.9</v>
      </c>
      <c r="E9" s="14">
        <v>6.48</v>
      </c>
      <c r="F9" s="14">
        <v>11.14</v>
      </c>
      <c r="G9" s="14">
        <v>5.32</v>
      </c>
      <c r="H9" s="136">
        <v>11.14</v>
      </c>
      <c r="I9" s="136">
        <v>5.35</v>
      </c>
      <c r="J9" s="136">
        <v>11.52</v>
      </c>
      <c r="K9" s="136">
        <v>5.66</v>
      </c>
      <c r="L9" s="136">
        <v>11.52</v>
      </c>
      <c r="M9" s="136">
        <v>5.66</v>
      </c>
      <c r="N9" s="136">
        <v>11.52</v>
      </c>
      <c r="O9" s="137">
        <v>5.66</v>
      </c>
      <c r="P9" s="173"/>
    </row>
    <row r="10" spans="1:16" x14ac:dyDescent="0.2">
      <c r="A10" s="25" t="s">
        <v>8</v>
      </c>
      <c r="B10" s="2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9">
        <v>0</v>
      </c>
      <c r="P10" s="173"/>
    </row>
    <row r="11" spans="1:16" ht="26.25" thickBot="1" x14ac:dyDescent="0.25">
      <c r="A11" s="26" t="s">
        <v>12</v>
      </c>
      <c r="B11" s="140">
        <v>1.2270000000000001</v>
      </c>
      <c r="C11" s="141">
        <v>1.2270000000000001</v>
      </c>
      <c r="D11" s="141">
        <v>1.2270000000000001</v>
      </c>
      <c r="E11" s="141">
        <v>1.2270000000000001</v>
      </c>
      <c r="F11" s="141">
        <v>1.2270000000000001</v>
      </c>
      <c r="G11" s="141">
        <v>1.2270000000000001</v>
      </c>
      <c r="H11" s="141">
        <v>1.2270000000000001</v>
      </c>
      <c r="I11" s="141">
        <v>1.2270000000000001</v>
      </c>
      <c r="J11" s="141">
        <v>1.2270000000000001</v>
      </c>
      <c r="K11" s="141">
        <v>1.2270000000000001</v>
      </c>
      <c r="L11" s="141">
        <v>1.2270000000000001</v>
      </c>
      <c r="M11" s="141">
        <v>1.2270000000000001</v>
      </c>
      <c r="N11" s="141">
        <v>1.2270000000000001</v>
      </c>
      <c r="O11" s="142">
        <v>1.2270000000000001</v>
      </c>
      <c r="P11" s="174"/>
    </row>
    <row r="12" spans="1:16" ht="25.5" x14ac:dyDescent="0.2">
      <c r="A12" s="26" t="s">
        <v>17</v>
      </c>
      <c r="B12" s="45">
        <f t="shared" ref="B12:O12" si="0">B$9*B$8*($B3*0.1)</f>
        <v>45760.892000000007</v>
      </c>
      <c r="C12" s="46">
        <f t="shared" si="0"/>
        <v>3470.0099999999998</v>
      </c>
      <c r="D12" s="46">
        <f t="shared" si="0"/>
        <v>186169.82</v>
      </c>
      <c r="E12" s="46">
        <f t="shared" si="0"/>
        <v>18212.688000000002</v>
      </c>
      <c r="F12" s="46">
        <f t="shared" si="0"/>
        <v>190268.97200000004</v>
      </c>
      <c r="G12" s="46">
        <f t="shared" si="0"/>
        <v>14952.392</v>
      </c>
      <c r="H12" s="46">
        <f t="shared" si="0"/>
        <v>187860.50400000004</v>
      </c>
      <c r="I12" s="46">
        <f t="shared" si="0"/>
        <v>15036.710000000001</v>
      </c>
      <c r="J12" s="46">
        <f t="shared" si="0"/>
        <v>194268.67199999999</v>
      </c>
      <c r="K12" s="46">
        <f t="shared" si="0"/>
        <v>15907.996000000001</v>
      </c>
      <c r="L12" s="46">
        <f t="shared" si="0"/>
        <v>196759.296</v>
      </c>
      <c r="M12" s="46">
        <f t="shared" si="0"/>
        <v>15907.996000000001</v>
      </c>
      <c r="N12" s="46">
        <f t="shared" si="0"/>
        <v>196759.296</v>
      </c>
      <c r="O12" s="47">
        <f t="shared" si="0"/>
        <v>15907.996000000001</v>
      </c>
      <c r="P12" s="49">
        <f>SUM(B12:O12)</f>
        <v>1297243.2400000002</v>
      </c>
    </row>
    <row r="13" spans="1:16" ht="25.5" x14ac:dyDescent="0.2">
      <c r="A13" s="26" t="s">
        <v>16</v>
      </c>
      <c r="B13" s="24">
        <f>B12*(1-B10)*B$11/1000</f>
        <v>56.148614484000014</v>
      </c>
      <c r="C13" s="14">
        <f t="shared" ref="C13:O13" si="1">C12*(1-C10)*C$11/1000</f>
        <v>4.2577022699999993</v>
      </c>
      <c r="D13" s="14">
        <f t="shared" si="1"/>
        <v>228.43036914000001</v>
      </c>
      <c r="E13" s="14">
        <f t="shared" si="1"/>
        <v>22.346968176000004</v>
      </c>
      <c r="F13" s="14">
        <f t="shared" si="1"/>
        <v>233.46002864400006</v>
      </c>
      <c r="G13" s="14">
        <f t="shared" si="1"/>
        <v>18.346584984</v>
      </c>
      <c r="H13" s="14">
        <f t="shared" si="1"/>
        <v>230.50483840800007</v>
      </c>
      <c r="I13" s="14">
        <f t="shared" si="1"/>
        <v>18.450043170000001</v>
      </c>
      <c r="J13" s="14">
        <f t="shared" si="1"/>
        <v>238.36766054400002</v>
      </c>
      <c r="K13" s="14">
        <f t="shared" si="1"/>
        <v>19.519111092000003</v>
      </c>
      <c r="L13" s="14">
        <f t="shared" si="1"/>
        <v>241.42365619200001</v>
      </c>
      <c r="M13" s="14">
        <f t="shared" si="1"/>
        <v>19.519111092000003</v>
      </c>
      <c r="N13" s="14">
        <f t="shared" si="1"/>
        <v>241.42365619200001</v>
      </c>
      <c r="O13" s="19">
        <f t="shared" si="1"/>
        <v>19.519111092000003</v>
      </c>
      <c r="P13" s="50">
        <f>SUM(B13:O13)</f>
        <v>1591.7174554799999</v>
      </c>
    </row>
    <row r="14" spans="1:16" ht="25.5" x14ac:dyDescent="0.2">
      <c r="A14" s="26" t="s">
        <v>18</v>
      </c>
      <c r="B14" s="24">
        <f t="shared" ref="B14:O14" si="2">B$9*B$8*($B3*0.02)</f>
        <v>9152.1784000000007</v>
      </c>
      <c r="C14" s="14">
        <f t="shared" si="2"/>
        <v>694.00199999999995</v>
      </c>
      <c r="D14" s="14">
        <f t="shared" si="2"/>
        <v>37233.964</v>
      </c>
      <c r="E14" s="14">
        <f t="shared" si="2"/>
        <v>3642.5376000000006</v>
      </c>
      <c r="F14" s="14">
        <f t="shared" si="2"/>
        <v>38053.794400000006</v>
      </c>
      <c r="G14" s="14">
        <f t="shared" si="2"/>
        <v>2990.4784</v>
      </c>
      <c r="H14" s="14">
        <f t="shared" si="2"/>
        <v>37572.100800000007</v>
      </c>
      <c r="I14" s="14">
        <f t="shared" si="2"/>
        <v>3007.3420000000001</v>
      </c>
      <c r="J14" s="14">
        <f t="shared" si="2"/>
        <v>38853.734400000001</v>
      </c>
      <c r="K14" s="14">
        <f t="shared" si="2"/>
        <v>3181.5992000000001</v>
      </c>
      <c r="L14" s="14">
        <f t="shared" si="2"/>
        <v>39351.859199999999</v>
      </c>
      <c r="M14" s="14">
        <f t="shared" si="2"/>
        <v>3181.5992000000001</v>
      </c>
      <c r="N14" s="14">
        <f t="shared" si="2"/>
        <v>39351.859199999999</v>
      </c>
      <c r="O14" s="19">
        <f t="shared" si="2"/>
        <v>3181.5992000000001</v>
      </c>
      <c r="P14" s="50">
        <f>SUM(B14:O14)</f>
        <v>259448.64800000004</v>
      </c>
    </row>
    <row r="15" spans="1:16" ht="25.5" x14ac:dyDescent="0.2">
      <c r="A15" s="26" t="s">
        <v>19</v>
      </c>
      <c r="B15" s="24">
        <f t="shared" ref="B15:O15" si="3">B14*B$11/1000</f>
        <v>11.229722896800002</v>
      </c>
      <c r="C15" s="14">
        <f t="shared" si="3"/>
        <v>0.851540454</v>
      </c>
      <c r="D15" s="14">
        <f t="shared" si="3"/>
        <v>45.686073827999998</v>
      </c>
      <c r="E15" s="14">
        <f t="shared" si="3"/>
        <v>4.4693936352000012</v>
      </c>
      <c r="F15" s="14">
        <f t="shared" si="3"/>
        <v>46.692005728800012</v>
      </c>
      <c r="G15" s="14">
        <f t="shared" si="3"/>
        <v>3.6693169968000001</v>
      </c>
      <c r="H15" s="14">
        <f t="shared" si="3"/>
        <v>46.100967681600011</v>
      </c>
      <c r="I15" s="14">
        <f t="shared" si="3"/>
        <v>3.6900086340000002</v>
      </c>
      <c r="J15" s="14">
        <f t="shared" si="3"/>
        <v>47.673532108800003</v>
      </c>
      <c r="K15" s="14">
        <f t="shared" si="3"/>
        <v>3.9038222184000007</v>
      </c>
      <c r="L15" s="14">
        <f t="shared" si="3"/>
        <v>48.284731238400006</v>
      </c>
      <c r="M15" s="14">
        <f t="shared" si="3"/>
        <v>3.9038222184000007</v>
      </c>
      <c r="N15" s="14">
        <f t="shared" si="3"/>
        <v>48.284731238400006</v>
      </c>
      <c r="O15" s="19">
        <f t="shared" si="3"/>
        <v>3.9038222184000007</v>
      </c>
      <c r="P15" s="50">
        <f>SUM(B15:O15)</f>
        <v>318.34349109600009</v>
      </c>
    </row>
    <row r="16" spans="1:16" ht="26.25" thickBot="1" x14ac:dyDescent="0.25">
      <c r="A16" s="27" t="s">
        <v>15</v>
      </c>
      <c r="B16" s="48">
        <f>B13-B15</f>
        <v>44.918891587200008</v>
      </c>
      <c r="C16" s="18">
        <f t="shared" ref="C16:O16" si="4">C13-C15</f>
        <v>3.4061618159999991</v>
      </c>
      <c r="D16" s="18">
        <f t="shared" si="4"/>
        <v>182.74429531200002</v>
      </c>
      <c r="E16" s="18">
        <f t="shared" si="4"/>
        <v>17.877574540800005</v>
      </c>
      <c r="F16" s="18">
        <f t="shared" si="4"/>
        <v>186.76802291520005</v>
      </c>
      <c r="G16" s="18">
        <f t="shared" si="4"/>
        <v>14.6772679872</v>
      </c>
      <c r="H16" s="18">
        <f t="shared" si="4"/>
        <v>184.40387072640004</v>
      </c>
      <c r="I16" s="18">
        <f t="shared" si="4"/>
        <v>14.760034536000001</v>
      </c>
      <c r="J16" s="18">
        <f t="shared" si="4"/>
        <v>190.69412843520001</v>
      </c>
      <c r="K16" s="18">
        <f t="shared" si="4"/>
        <v>15.615288873600003</v>
      </c>
      <c r="L16" s="18">
        <f t="shared" si="4"/>
        <v>193.1389249536</v>
      </c>
      <c r="M16" s="18">
        <f t="shared" si="4"/>
        <v>15.615288873600003</v>
      </c>
      <c r="N16" s="18">
        <f t="shared" si="4"/>
        <v>193.1389249536</v>
      </c>
      <c r="O16" s="20">
        <f t="shared" si="4"/>
        <v>15.615288873600003</v>
      </c>
      <c r="P16" s="51">
        <f>SUM(B16:O16)</f>
        <v>1273.3739643840004</v>
      </c>
    </row>
    <row r="17" spans="1:16" x14ac:dyDescent="0.2">
      <c r="H17" s="3"/>
    </row>
    <row r="19" spans="1:16" ht="23.25" thickBot="1" x14ac:dyDescent="0.5">
      <c r="A19" s="7" t="s">
        <v>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5.5" x14ac:dyDescent="0.2">
      <c r="A20" s="73" t="s">
        <v>44</v>
      </c>
      <c r="B20" s="92">
        <f>Lamps!C6</f>
        <v>30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5.5" x14ac:dyDescent="0.2">
      <c r="A21" s="93" t="s">
        <v>42</v>
      </c>
      <c r="B21" s="94">
        <v>150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6.25" thickBot="1" x14ac:dyDescent="0.25">
      <c r="A22" s="95" t="s">
        <v>41</v>
      </c>
      <c r="B22" s="96">
        <v>32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9.25" customHeight="1" thickBot="1" x14ac:dyDescent="0.25">
      <c r="A23" s="74" t="s">
        <v>9</v>
      </c>
      <c r="B23" s="178" t="s">
        <v>21</v>
      </c>
      <c r="C23" s="179"/>
      <c r="D23" s="178" t="s">
        <v>23</v>
      </c>
      <c r="E23" s="179"/>
      <c r="F23" s="178" t="s">
        <v>22</v>
      </c>
      <c r="G23" s="179"/>
      <c r="H23" s="178" t="s">
        <v>24</v>
      </c>
      <c r="I23" s="179"/>
      <c r="J23" s="178" t="s">
        <v>25</v>
      </c>
      <c r="K23" s="179"/>
      <c r="L23" s="178" t="s">
        <v>26</v>
      </c>
      <c r="M23" s="179"/>
      <c r="N23" s="178" t="s">
        <v>27</v>
      </c>
      <c r="O23" s="179"/>
      <c r="P23" s="175" t="s">
        <v>29</v>
      </c>
    </row>
    <row r="24" spans="1:16" ht="13.5" thickBot="1" x14ac:dyDescent="0.25">
      <c r="A24" s="74" t="s">
        <v>10</v>
      </c>
      <c r="B24" s="81" t="s">
        <v>6</v>
      </c>
      <c r="C24" s="82" t="s">
        <v>7</v>
      </c>
      <c r="D24" s="82" t="s">
        <v>6</v>
      </c>
      <c r="E24" s="82" t="s">
        <v>7</v>
      </c>
      <c r="F24" s="82" t="s">
        <v>6</v>
      </c>
      <c r="G24" s="82" t="s">
        <v>7</v>
      </c>
      <c r="H24" s="82" t="s">
        <v>6</v>
      </c>
      <c r="I24" s="82" t="s">
        <v>7</v>
      </c>
      <c r="J24" s="82" t="s">
        <v>6</v>
      </c>
      <c r="K24" s="82" t="s">
        <v>7</v>
      </c>
      <c r="L24" s="82" t="s">
        <v>6</v>
      </c>
      <c r="M24" s="82" t="s">
        <v>7</v>
      </c>
      <c r="N24" s="82" t="s">
        <v>6</v>
      </c>
      <c r="O24" s="83" t="s">
        <v>7</v>
      </c>
      <c r="P24" s="176"/>
    </row>
    <row r="25" spans="1:16" x14ac:dyDescent="0.2">
      <c r="A25" s="74" t="s">
        <v>13</v>
      </c>
      <c r="B25" s="17">
        <v>19</v>
      </c>
      <c r="C25" s="107">
        <v>3</v>
      </c>
      <c r="D25" s="107">
        <v>79</v>
      </c>
      <c r="E25" s="107">
        <v>13</v>
      </c>
      <c r="F25" s="107">
        <v>79</v>
      </c>
      <c r="G25" s="107">
        <v>13</v>
      </c>
      <c r="H25" s="15">
        <v>78</v>
      </c>
      <c r="I25" s="15">
        <v>13</v>
      </c>
      <c r="J25" s="15">
        <v>78</v>
      </c>
      <c r="K25" s="15">
        <v>13</v>
      </c>
      <c r="L25" s="15">
        <v>79</v>
      </c>
      <c r="M25" s="15">
        <v>13</v>
      </c>
      <c r="N25" s="15">
        <v>79</v>
      </c>
      <c r="O25" s="15">
        <v>13</v>
      </c>
      <c r="P25" s="176"/>
    </row>
    <row r="26" spans="1:16" ht="25.5" x14ac:dyDescent="0.2">
      <c r="A26" s="74" t="s">
        <v>11</v>
      </c>
      <c r="B26" s="15">
        <v>10.79</v>
      </c>
      <c r="C26" s="15">
        <v>2.77</v>
      </c>
      <c r="D26" s="15">
        <v>11.64</v>
      </c>
      <c r="E26" s="15">
        <v>7.2</v>
      </c>
      <c r="F26" s="15">
        <v>11.9</v>
      </c>
      <c r="G26" s="15">
        <v>6.03</v>
      </c>
      <c r="H26" s="15">
        <v>10.73</v>
      </c>
      <c r="I26" s="15">
        <v>2.77</v>
      </c>
      <c r="J26" s="15">
        <v>10.73</v>
      </c>
      <c r="K26" s="15">
        <v>2.77</v>
      </c>
      <c r="L26" s="15">
        <v>10.73</v>
      </c>
      <c r="M26" s="15">
        <v>2.77</v>
      </c>
      <c r="N26" s="15">
        <v>12.77</v>
      </c>
      <c r="O26" s="15">
        <v>6.04</v>
      </c>
      <c r="P26" s="176"/>
    </row>
    <row r="27" spans="1:16" x14ac:dyDescent="0.2">
      <c r="A27" s="74" t="s">
        <v>8</v>
      </c>
      <c r="B27" s="3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36">
        <v>0</v>
      </c>
      <c r="P27" s="176"/>
    </row>
    <row r="28" spans="1:16" ht="25.5" x14ac:dyDescent="0.2">
      <c r="A28" s="74" t="s">
        <v>12</v>
      </c>
      <c r="B28" s="143">
        <v>1.2270000000000001</v>
      </c>
      <c r="C28" s="144">
        <v>1.2270000000000001</v>
      </c>
      <c r="D28" s="144">
        <v>1.2270000000000001</v>
      </c>
      <c r="E28" s="144">
        <v>1.2270000000000001</v>
      </c>
      <c r="F28" s="144">
        <v>1.2270000000000001</v>
      </c>
      <c r="G28" s="144">
        <v>1.2270000000000001</v>
      </c>
      <c r="H28" s="144">
        <v>1.2270000000000001</v>
      </c>
      <c r="I28" s="144">
        <v>1.2270000000000001</v>
      </c>
      <c r="J28" s="144">
        <v>1.2270000000000001</v>
      </c>
      <c r="K28" s="144">
        <v>1.2270000000000001</v>
      </c>
      <c r="L28" s="144">
        <v>1.2270000000000001</v>
      </c>
      <c r="M28" s="144">
        <v>1.2270000000000001</v>
      </c>
      <c r="N28" s="144">
        <v>1.2270000000000001</v>
      </c>
      <c r="O28" s="145">
        <v>1.2270000000000001</v>
      </c>
      <c r="P28" s="177"/>
    </row>
    <row r="29" spans="1:16" ht="25.5" x14ac:dyDescent="0.2">
      <c r="A29" s="74" t="s">
        <v>17</v>
      </c>
      <c r="B29" s="54">
        <f t="shared" ref="B29:O29" si="5">B$26*B$25*($B20*0.15)</f>
        <v>922.54499999999996</v>
      </c>
      <c r="C29" s="55">
        <f t="shared" si="5"/>
        <v>37.395000000000003</v>
      </c>
      <c r="D29" s="55">
        <f t="shared" si="5"/>
        <v>4138.0200000000004</v>
      </c>
      <c r="E29" s="55">
        <f t="shared" si="5"/>
        <v>421.20000000000005</v>
      </c>
      <c r="F29" s="55">
        <f t="shared" si="5"/>
        <v>4230.45</v>
      </c>
      <c r="G29" s="55">
        <f t="shared" si="5"/>
        <v>352.755</v>
      </c>
      <c r="H29" s="55">
        <f t="shared" si="5"/>
        <v>3766.2300000000005</v>
      </c>
      <c r="I29" s="55">
        <f t="shared" si="5"/>
        <v>162.04499999999999</v>
      </c>
      <c r="J29" s="55">
        <f t="shared" si="5"/>
        <v>3766.2300000000005</v>
      </c>
      <c r="K29" s="55">
        <f t="shared" si="5"/>
        <v>162.04499999999999</v>
      </c>
      <c r="L29" s="55">
        <f t="shared" si="5"/>
        <v>3814.5150000000003</v>
      </c>
      <c r="M29" s="55">
        <f t="shared" si="5"/>
        <v>162.04499999999999</v>
      </c>
      <c r="N29" s="55">
        <f t="shared" si="5"/>
        <v>4539.7349999999997</v>
      </c>
      <c r="O29" s="56">
        <f t="shared" si="5"/>
        <v>353.34</v>
      </c>
      <c r="P29" s="60">
        <f>SUM(B29:O29)</f>
        <v>26828.55</v>
      </c>
    </row>
    <row r="30" spans="1:16" ht="25.5" x14ac:dyDescent="0.2">
      <c r="A30" s="74" t="s">
        <v>16</v>
      </c>
      <c r="B30" s="35">
        <f>B29*(1-B27)*B$28/1000</f>
        <v>1.131962715</v>
      </c>
      <c r="C30" s="15">
        <f t="shared" ref="C30:O30" si="6">C29*(1-C27)*C$28/1000</f>
        <v>4.5883665000000011E-2</v>
      </c>
      <c r="D30" s="15">
        <f t="shared" si="6"/>
        <v>5.0773505400000012</v>
      </c>
      <c r="E30" s="15">
        <f t="shared" si="6"/>
        <v>0.51681240000000017</v>
      </c>
      <c r="F30" s="15">
        <f t="shared" si="6"/>
        <v>5.1907621500000003</v>
      </c>
      <c r="G30" s="15">
        <f t="shared" si="6"/>
        <v>0.43283038500000004</v>
      </c>
      <c r="H30" s="15">
        <f t="shared" si="6"/>
        <v>4.6211642100000008</v>
      </c>
      <c r="I30" s="15">
        <f t="shared" si="6"/>
        <v>0.198829215</v>
      </c>
      <c r="J30" s="15">
        <f t="shared" si="6"/>
        <v>4.6211642100000008</v>
      </c>
      <c r="K30" s="15">
        <f t="shared" si="6"/>
        <v>0.198829215</v>
      </c>
      <c r="L30" s="15">
        <f t="shared" si="6"/>
        <v>4.6804099050000003</v>
      </c>
      <c r="M30" s="15">
        <f t="shared" si="6"/>
        <v>0.198829215</v>
      </c>
      <c r="N30" s="15">
        <f t="shared" si="6"/>
        <v>5.570254845</v>
      </c>
      <c r="O30" s="36">
        <f t="shared" si="6"/>
        <v>0.43354818000000001</v>
      </c>
      <c r="P30" s="60">
        <f>SUM(B30:O30)</f>
        <v>32.918630850000007</v>
      </c>
    </row>
    <row r="31" spans="1:16" ht="25.5" x14ac:dyDescent="0.2">
      <c r="A31" s="74" t="s">
        <v>18</v>
      </c>
      <c r="B31" s="35">
        <f t="shared" ref="B31:O31" si="7">B$26*B$25*($B20*0.032)</f>
        <v>196.80959999999999</v>
      </c>
      <c r="C31" s="15">
        <f t="shared" si="7"/>
        <v>7.9775999999999998</v>
      </c>
      <c r="D31" s="15">
        <f t="shared" si="7"/>
        <v>882.77760000000001</v>
      </c>
      <c r="E31" s="15">
        <f t="shared" si="7"/>
        <v>89.856000000000009</v>
      </c>
      <c r="F31" s="15">
        <f t="shared" si="7"/>
        <v>902.49599999999998</v>
      </c>
      <c r="G31" s="15">
        <f t="shared" si="7"/>
        <v>75.254400000000004</v>
      </c>
      <c r="H31" s="15">
        <f t="shared" si="7"/>
        <v>803.4624</v>
      </c>
      <c r="I31" s="15">
        <f t="shared" si="7"/>
        <v>34.569599999999994</v>
      </c>
      <c r="J31" s="15">
        <f t="shared" si="7"/>
        <v>803.4624</v>
      </c>
      <c r="K31" s="15">
        <f t="shared" si="7"/>
        <v>34.569599999999994</v>
      </c>
      <c r="L31" s="15">
        <f t="shared" si="7"/>
        <v>813.76319999999998</v>
      </c>
      <c r="M31" s="15">
        <f t="shared" si="7"/>
        <v>34.569599999999994</v>
      </c>
      <c r="N31" s="15">
        <f t="shared" si="7"/>
        <v>968.47679999999991</v>
      </c>
      <c r="O31" s="36">
        <f t="shared" si="7"/>
        <v>75.379199999999997</v>
      </c>
      <c r="P31" s="60">
        <f>SUM(B31:O31)</f>
        <v>5723.424</v>
      </c>
    </row>
    <row r="32" spans="1:16" ht="25.5" x14ac:dyDescent="0.2">
      <c r="A32" s="74" t="s">
        <v>19</v>
      </c>
      <c r="B32" s="35">
        <f t="shared" ref="B32:G32" si="8">B31*B$28/1000</f>
        <v>0.24148537920000002</v>
      </c>
      <c r="C32" s="15">
        <f t="shared" si="8"/>
        <v>9.7885152000000003E-3</v>
      </c>
      <c r="D32" s="15">
        <f t="shared" si="8"/>
        <v>1.0831681152000001</v>
      </c>
      <c r="E32" s="15">
        <f t="shared" si="8"/>
        <v>0.11025331200000002</v>
      </c>
      <c r="F32" s="15">
        <f t="shared" si="8"/>
        <v>1.1073625919999999</v>
      </c>
      <c r="G32" s="15">
        <f t="shared" si="8"/>
        <v>9.2337148800000005E-2</v>
      </c>
      <c r="H32" s="15">
        <f t="shared" ref="H32:O32" si="9">H31*H$28/1000</f>
        <v>0.98584836480000015</v>
      </c>
      <c r="I32" s="15">
        <f t="shared" si="9"/>
        <v>4.2416899199999997E-2</v>
      </c>
      <c r="J32" s="15">
        <f t="shared" si="9"/>
        <v>0.98584836480000015</v>
      </c>
      <c r="K32" s="15">
        <f t="shared" si="9"/>
        <v>4.2416899199999997E-2</v>
      </c>
      <c r="L32" s="15">
        <f t="shared" si="9"/>
        <v>0.99848744640000009</v>
      </c>
      <c r="M32" s="15">
        <f t="shared" si="9"/>
        <v>4.2416899199999997E-2</v>
      </c>
      <c r="N32" s="15">
        <f t="shared" si="9"/>
        <v>1.1883210335999999</v>
      </c>
      <c r="O32" s="36">
        <f t="shared" si="9"/>
        <v>9.2490278400000014E-2</v>
      </c>
      <c r="P32" s="60">
        <f>SUM(B32:O32)</f>
        <v>7.0226412479999993</v>
      </c>
    </row>
    <row r="33" spans="1:16" ht="26.25" thickBot="1" x14ac:dyDescent="0.25">
      <c r="A33" s="75" t="s">
        <v>15</v>
      </c>
      <c r="B33" s="57">
        <f t="shared" ref="B33:G33" si="10">B30-B32</f>
        <v>0.89047733579999999</v>
      </c>
      <c r="C33" s="58">
        <f t="shared" si="10"/>
        <v>3.6095149800000011E-2</v>
      </c>
      <c r="D33" s="58">
        <f t="shared" si="10"/>
        <v>3.9941824248000009</v>
      </c>
      <c r="E33" s="58">
        <f t="shared" si="10"/>
        <v>0.40655908800000018</v>
      </c>
      <c r="F33" s="58">
        <f t="shared" si="10"/>
        <v>4.083399558</v>
      </c>
      <c r="G33" s="58">
        <f t="shared" si="10"/>
        <v>0.34049323620000005</v>
      </c>
      <c r="H33" s="58">
        <f t="shared" ref="H33:O33" si="11">H30-H32</f>
        <v>3.6353158452000005</v>
      </c>
      <c r="I33" s="58">
        <f t="shared" si="11"/>
        <v>0.15641231580000001</v>
      </c>
      <c r="J33" s="58">
        <f t="shared" si="11"/>
        <v>3.6353158452000005</v>
      </c>
      <c r="K33" s="58">
        <f t="shared" si="11"/>
        <v>0.15641231580000001</v>
      </c>
      <c r="L33" s="58">
        <f t="shared" si="11"/>
        <v>3.6819224586000003</v>
      </c>
      <c r="M33" s="58">
        <f t="shared" si="11"/>
        <v>0.15641231580000001</v>
      </c>
      <c r="N33" s="58">
        <f t="shared" si="11"/>
        <v>4.3819338113999997</v>
      </c>
      <c r="O33" s="59">
        <f t="shared" si="11"/>
        <v>0.34105790159999999</v>
      </c>
      <c r="P33" s="61">
        <f>SUM(B33:O33)</f>
        <v>25.895989602000004</v>
      </c>
    </row>
    <row r="35" spans="1:16" ht="23.25" thickBot="1" x14ac:dyDescent="0.5">
      <c r="A35" s="8" t="s">
        <v>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26.25" thickBot="1" x14ac:dyDescent="0.25">
      <c r="A36" s="104" t="s">
        <v>44</v>
      </c>
      <c r="B36" s="105">
        <f>B20+B3</f>
        <v>2192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26.25" customHeight="1" x14ac:dyDescent="0.2">
      <c r="A37" s="103" t="s">
        <v>9</v>
      </c>
      <c r="B37" s="187" t="s">
        <v>21</v>
      </c>
      <c r="C37" s="185"/>
      <c r="D37" s="184" t="s">
        <v>23</v>
      </c>
      <c r="E37" s="185"/>
      <c r="F37" s="184" t="s">
        <v>22</v>
      </c>
      <c r="G37" s="185"/>
      <c r="H37" s="184" t="s">
        <v>24</v>
      </c>
      <c r="I37" s="185"/>
      <c r="J37" s="184" t="s">
        <v>25</v>
      </c>
      <c r="K37" s="185"/>
      <c r="L37" s="184" t="s">
        <v>26</v>
      </c>
      <c r="M37" s="185"/>
      <c r="N37" s="184" t="s">
        <v>27</v>
      </c>
      <c r="O37" s="185"/>
      <c r="P37" s="181" t="s">
        <v>30</v>
      </c>
    </row>
    <row r="38" spans="1:16" ht="13.5" customHeight="1" thickBot="1" x14ac:dyDescent="0.25">
      <c r="A38" s="39" t="s">
        <v>10</v>
      </c>
      <c r="B38" s="38" t="s">
        <v>6</v>
      </c>
      <c r="C38" s="37" t="s">
        <v>7</v>
      </c>
      <c r="D38" s="37" t="s">
        <v>6</v>
      </c>
      <c r="E38" s="37" t="s">
        <v>7</v>
      </c>
      <c r="F38" s="37" t="s">
        <v>6</v>
      </c>
      <c r="G38" s="37" t="s">
        <v>7</v>
      </c>
      <c r="H38" s="37" t="s">
        <v>6</v>
      </c>
      <c r="I38" s="37" t="s">
        <v>7</v>
      </c>
      <c r="J38" s="37" t="s">
        <v>6</v>
      </c>
      <c r="K38" s="37" t="s">
        <v>7</v>
      </c>
      <c r="L38" s="37" t="s">
        <v>6</v>
      </c>
      <c r="M38" s="37" t="s">
        <v>7</v>
      </c>
      <c r="N38" s="37" t="s">
        <v>6</v>
      </c>
      <c r="O38" s="41" t="s">
        <v>7</v>
      </c>
      <c r="P38" s="182"/>
    </row>
    <row r="39" spans="1:16" ht="25.5" x14ac:dyDescent="0.2">
      <c r="A39" s="39" t="s">
        <v>17</v>
      </c>
      <c r="B39" s="62">
        <f t="shared" ref="B39:O39" si="12">B29+B12</f>
        <v>46683.437000000005</v>
      </c>
      <c r="C39" s="63">
        <f t="shared" si="12"/>
        <v>3507.4049999999997</v>
      </c>
      <c r="D39" s="63">
        <f t="shared" si="12"/>
        <v>190307.84</v>
      </c>
      <c r="E39" s="63">
        <f t="shared" si="12"/>
        <v>18633.888000000003</v>
      </c>
      <c r="F39" s="63">
        <f t="shared" si="12"/>
        <v>194499.42200000005</v>
      </c>
      <c r="G39" s="63">
        <f t="shared" si="12"/>
        <v>15305.146999999999</v>
      </c>
      <c r="H39" s="63">
        <f t="shared" si="12"/>
        <v>191626.73400000005</v>
      </c>
      <c r="I39" s="63">
        <f t="shared" si="12"/>
        <v>15198.755000000001</v>
      </c>
      <c r="J39" s="63">
        <f t="shared" si="12"/>
        <v>198034.902</v>
      </c>
      <c r="K39" s="63">
        <f t="shared" si="12"/>
        <v>16070.041000000001</v>
      </c>
      <c r="L39" s="63">
        <f t="shared" si="12"/>
        <v>200573.81100000002</v>
      </c>
      <c r="M39" s="63">
        <f t="shared" si="12"/>
        <v>16070.041000000001</v>
      </c>
      <c r="N39" s="63">
        <f t="shared" si="12"/>
        <v>201299.03099999999</v>
      </c>
      <c r="O39" s="63">
        <f t="shared" si="12"/>
        <v>16261.336000000001</v>
      </c>
      <c r="P39" s="64">
        <f>SUM(B39:O39)</f>
        <v>1324071.79</v>
      </c>
    </row>
    <row r="40" spans="1:16" ht="25.5" x14ac:dyDescent="0.2">
      <c r="A40" s="39" t="s">
        <v>16</v>
      </c>
      <c r="B40" s="65">
        <f t="shared" ref="B40:O40" si="13">B30+B13</f>
        <v>57.280577199000014</v>
      </c>
      <c r="C40" s="66">
        <f t="shared" si="13"/>
        <v>4.3035859349999992</v>
      </c>
      <c r="D40" s="66">
        <f t="shared" si="13"/>
        <v>233.50771968000001</v>
      </c>
      <c r="E40" s="66">
        <f t="shared" si="13"/>
        <v>22.863780576000003</v>
      </c>
      <c r="F40" s="66">
        <f t="shared" si="13"/>
        <v>238.65079079400007</v>
      </c>
      <c r="G40" s="66">
        <f t="shared" si="13"/>
        <v>18.779415368999999</v>
      </c>
      <c r="H40" s="66">
        <f t="shared" si="13"/>
        <v>235.12600261800006</v>
      </c>
      <c r="I40" s="66">
        <f t="shared" si="13"/>
        <v>18.648872385000001</v>
      </c>
      <c r="J40" s="66">
        <f t="shared" si="13"/>
        <v>242.98882475400001</v>
      </c>
      <c r="K40" s="66">
        <f t="shared" si="13"/>
        <v>19.717940307000003</v>
      </c>
      <c r="L40" s="66">
        <f t="shared" si="13"/>
        <v>246.10406609700001</v>
      </c>
      <c r="M40" s="66">
        <f t="shared" si="13"/>
        <v>19.717940307000003</v>
      </c>
      <c r="N40" s="66">
        <f t="shared" si="13"/>
        <v>246.993911037</v>
      </c>
      <c r="O40" s="66">
        <f t="shared" si="13"/>
        <v>19.952659272000002</v>
      </c>
      <c r="P40" s="64">
        <f t="shared" ref="P40:P43" si="14">SUM(B40:O40)</f>
        <v>1624.6360863299999</v>
      </c>
    </row>
    <row r="41" spans="1:16" ht="25.5" x14ac:dyDescent="0.2">
      <c r="A41" s="39" t="s">
        <v>18</v>
      </c>
      <c r="B41" s="65">
        <f t="shared" ref="B41:O41" si="15">B31+B14</f>
        <v>9348.9880000000012</v>
      </c>
      <c r="C41" s="66">
        <f t="shared" si="15"/>
        <v>701.9796</v>
      </c>
      <c r="D41" s="66">
        <f t="shared" si="15"/>
        <v>38116.741600000001</v>
      </c>
      <c r="E41" s="66">
        <f t="shared" si="15"/>
        <v>3732.3936000000008</v>
      </c>
      <c r="F41" s="66">
        <f t="shared" si="15"/>
        <v>38956.290400000005</v>
      </c>
      <c r="G41" s="66">
        <f t="shared" si="15"/>
        <v>3065.7327999999998</v>
      </c>
      <c r="H41" s="66">
        <f t="shared" si="15"/>
        <v>38375.563200000004</v>
      </c>
      <c r="I41" s="66">
        <f t="shared" si="15"/>
        <v>3041.9115999999999</v>
      </c>
      <c r="J41" s="66">
        <f t="shared" si="15"/>
        <v>39657.196799999998</v>
      </c>
      <c r="K41" s="66">
        <f t="shared" si="15"/>
        <v>3216.1687999999999</v>
      </c>
      <c r="L41" s="66">
        <f t="shared" si="15"/>
        <v>40165.6224</v>
      </c>
      <c r="M41" s="66">
        <f t="shared" si="15"/>
        <v>3216.1687999999999</v>
      </c>
      <c r="N41" s="66">
        <f t="shared" si="15"/>
        <v>40320.335999999996</v>
      </c>
      <c r="O41" s="66">
        <f t="shared" si="15"/>
        <v>3256.9784</v>
      </c>
      <c r="P41" s="64">
        <f t="shared" si="14"/>
        <v>265172.07200000004</v>
      </c>
    </row>
    <row r="42" spans="1:16" ht="25.5" x14ac:dyDescent="0.2">
      <c r="A42" s="39" t="s">
        <v>19</v>
      </c>
      <c r="B42" s="65">
        <f t="shared" ref="B42:O42" si="16">B32+B15</f>
        <v>11.471208276000002</v>
      </c>
      <c r="C42" s="66">
        <f t="shared" si="16"/>
        <v>0.86132896920000002</v>
      </c>
      <c r="D42" s="66">
        <f t="shared" si="16"/>
        <v>46.769241943200001</v>
      </c>
      <c r="E42" s="66">
        <f t="shared" si="16"/>
        <v>4.5796469472000014</v>
      </c>
      <c r="F42" s="66">
        <f t="shared" si="16"/>
        <v>47.799368320800014</v>
      </c>
      <c r="G42" s="66">
        <f t="shared" si="16"/>
        <v>3.7616541456000001</v>
      </c>
      <c r="H42" s="66">
        <f t="shared" si="16"/>
        <v>47.08681604640001</v>
      </c>
      <c r="I42" s="66">
        <f t="shared" si="16"/>
        <v>3.7324255332000003</v>
      </c>
      <c r="J42" s="66">
        <f t="shared" si="16"/>
        <v>48.659380473600002</v>
      </c>
      <c r="K42" s="66">
        <f t="shared" si="16"/>
        <v>3.9462391176000007</v>
      </c>
      <c r="L42" s="66">
        <f t="shared" si="16"/>
        <v>49.283218684800005</v>
      </c>
      <c r="M42" s="66">
        <f t="shared" si="16"/>
        <v>3.9462391176000007</v>
      </c>
      <c r="N42" s="66">
        <f t="shared" si="16"/>
        <v>49.473052272000004</v>
      </c>
      <c r="O42" s="66">
        <f t="shared" si="16"/>
        <v>3.9963124968000008</v>
      </c>
      <c r="P42" s="64">
        <f t="shared" si="14"/>
        <v>325.36613234400005</v>
      </c>
    </row>
    <row r="43" spans="1:16" ht="26.25" thickBot="1" x14ac:dyDescent="0.25">
      <c r="A43" s="40" t="s">
        <v>15</v>
      </c>
      <c r="B43" s="67">
        <f t="shared" ref="B43:O43" si="17">B33+B16</f>
        <v>45.809368923000008</v>
      </c>
      <c r="C43" s="68">
        <f t="shared" si="17"/>
        <v>3.4422569657999991</v>
      </c>
      <c r="D43" s="68">
        <f t="shared" si="17"/>
        <v>186.73847773680001</v>
      </c>
      <c r="E43" s="68">
        <f t="shared" si="17"/>
        <v>18.284133628800006</v>
      </c>
      <c r="F43" s="68">
        <f t="shared" si="17"/>
        <v>190.85142247320005</v>
      </c>
      <c r="G43" s="68">
        <f t="shared" si="17"/>
        <v>15.017761223400001</v>
      </c>
      <c r="H43" s="68">
        <f t="shared" si="17"/>
        <v>188.03918657160006</v>
      </c>
      <c r="I43" s="68">
        <f t="shared" si="17"/>
        <v>14.916446851800002</v>
      </c>
      <c r="J43" s="68">
        <f t="shared" si="17"/>
        <v>194.32944428040003</v>
      </c>
      <c r="K43" s="68">
        <f t="shared" si="17"/>
        <v>15.771701189400003</v>
      </c>
      <c r="L43" s="68">
        <f t="shared" si="17"/>
        <v>196.82084741220001</v>
      </c>
      <c r="M43" s="68">
        <f t="shared" si="17"/>
        <v>15.771701189400003</v>
      </c>
      <c r="N43" s="68">
        <f t="shared" si="17"/>
        <v>197.52085876499999</v>
      </c>
      <c r="O43" s="68">
        <f t="shared" si="17"/>
        <v>15.956346775200002</v>
      </c>
      <c r="P43" s="64">
        <f t="shared" si="14"/>
        <v>1299.269953986</v>
      </c>
    </row>
  </sheetData>
  <mergeCells count="25">
    <mergeCell ref="N37:O37"/>
    <mergeCell ref="P37:P38"/>
    <mergeCell ref="B37:C37"/>
    <mergeCell ref="D37:E37"/>
    <mergeCell ref="F37:G37"/>
    <mergeCell ref="H37:I37"/>
    <mergeCell ref="J37:K37"/>
    <mergeCell ref="L37:M37"/>
    <mergeCell ref="J6:K6"/>
    <mergeCell ref="L6:M6"/>
    <mergeCell ref="N6:O6"/>
    <mergeCell ref="P6:P11"/>
    <mergeCell ref="B23:C23"/>
    <mergeCell ref="D23:E23"/>
    <mergeCell ref="F23:G23"/>
    <mergeCell ref="H23:I23"/>
    <mergeCell ref="J23:K23"/>
    <mergeCell ref="L23:M23"/>
    <mergeCell ref="N23:O23"/>
    <mergeCell ref="P23:P28"/>
    <mergeCell ref="A1:D1"/>
    <mergeCell ref="B6:C6"/>
    <mergeCell ref="D6:E6"/>
    <mergeCell ref="F6:G6"/>
    <mergeCell ref="H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zoomScaleNormal="100" workbookViewId="0">
      <pane xSplit="1" topLeftCell="I1" activePane="topRight" state="frozen"/>
      <selection pane="topRight" activeCell="P7" sqref="P7"/>
    </sheetView>
  </sheetViews>
  <sheetFormatPr defaultRowHeight="12.75" x14ac:dyDescent="0.2"/>
  <cols>
    <col min="1" max="1" width="19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style="11" customWidth="1"/>
    <col min="7" max="10" width="13.5703125" style="11" customWidth="1"/>
    <col min="11" max="11" width="16.28515625" style="11" customWidth="1"/>
    <col min="12" max="12" width="13.5703125" style="11" customWidth="1"/>
    <col min="13" max="15" width="13.5703125" customWidth="1"/>
    <col min="16" max="16" width="20.5703125" customWidth="1"/>
    <col min="17" max="18" width="12.28515625" bestFit="1" customWidth="1"/>
    <col min="19" max="19" width="12.140625" bestFit="1" customWidth="1"/>
  </cols>
  <sheetData>
    <row r="1" spans="1:20" ht="24" customHeight="1" x14ac:dyDescent="0.2">
      <c r="B1" s="180" t="s">
        <v>36</v>
      </c>
      <c r="C1" s="180"/>
      <c r="P1" s="2"/>
      <c r="Q1" s="2"/>
      <c r="R1" s="2"/>
      <c r="S1" s="2"/>
      <c r="T1" s="2"/>
    </row>
    <row r="2" spans="1:20" ht="23.25" thickBot="1" x14ac:dyDescent="0.5">
      <c r="A2" s="12"/>
      <c r="B2" s="8" t="s">
        <v>43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  <c r="R2" s="2"/>
      <c r="S2" s="2"/>
      <c r="T2" s="2"/>
    </row>
    <row r="3" spans="1:20" ht="26.25" thickBot="1" x14ac:dyDescent="0.25">
      <c r="A3" s="76" t="s">
        <v>14</v>
      </c>
      <c r="B3" s="32">
        <f>Lamps!B8</f>
        <v>13444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20" ht="12.75" customHeight="1" x14ac:dyDescent="0.2">
      <c r="A4" s="39" t="s">
        <v>9</v>
      </c>
      <c r="B4" s="184" t="s">
        <v>21</v>
      </c>
      <c r="C4" s="185"/>
      <c r="D4" s="184" t="s">
        <v>23</v>
      </c>
      <c r="E4" s="185"/>
      <c r="F4" s="184" t="s">
        <v>22</v>
      </c>
      <c r="G4" s="185"/>
      <c r="H4" s="184" t="s">
        <v>24</v>
      </c>
      <c r="I4" s="185"/>
      <c r="J4" s="184" t="s">
        <v>25</v>
      </c>
      <c r="K4" s="185"/>
      <c r="L4" s="184" t="s">
        <v>26</v>
      </c>
      <c r="M4" s="185"/>
      <c r="N4" s="184" t="s">
        <v>27</v>
      </c>
      <c r="O4" s="185"/>
      <c r="P4" s="188" t="s">
        <v>30</v>
      </c>
    </row>
    <row r="5" spans="1:20" ht="13.5" thickBot="1" x14ac:dyDescent="0.25">
      <c r="A5" s="39" t="s">
        <v>10</v>
      </c>
      <c r="B5" s="38" t="s">
        <v>6</v>
      </c>
      <c r="C5" s="37" t="s">
        <v>7</v>
      </c>
      <c r="D5" s="37" t="s">
        <v>6</v>
      </c>
      <c r="E5" s="37" t="s">
        <v>7</v>
      </c>
      <c r="F5" s="37" t="s">
        <v>6</v>
      </c>
      <c r="G5" s="37" t="s">
        <v>7</v>
      </c>
      <c r="H5" s="37" t="s">
        <v>6</v>
      </c>
      <c r="I5" s="37" t="s">
        <v>7</v>
      </c>
      <c r="J5" s="37" t="s">
        <v>6</v>
      </c>
      <c r="K5" s="37" t="s">
        <v>7</v>
      </c>
      <c r="L5" s="37" t="s">
        <v>6</v>
      </c>
      <c r="M5" s="37" t="s">
        <v>7</v>
      </c>
      <c r="N5" s="37" t="s">
        <v>6</v>
      </c>
      <c r="O5" s="41" t="s">
        <v>7</v>
      </c>
      <c r="P5" s="189"/>
    </row>
    <row r="6" spans="1:20" ht="25.5" x14ac:dyDescent="0.2">
      <c r="A6" s="39" t="s">
        <v>17</v>
      </c>
      <c r="B6" s="62">
        <f>'Schools and Kindergartens'!B39+Medicine!B39</f>
        <v>173425.96500000003</v>
      </c>
      <c r="C6" s="62">
        <f>'Schools and Kindergartens'!C39+Medicine!C39</f>
        <v>6342.9089999999997</v>
      </c>
      <c r="D6" s="62">
        <f>'Schools and Kindergartens'!D39+Medicine!D39</f>
        <v>625557.70400000003</v>
      </c>
      <c r="E6" s="62">
        <f>'Schools and Kindergartens'!E39+Medicine!E39</f>
        <v>32338.824000000001</v>
      </c>
      <c r="F6" s="62">
        <f>'Schools and Kindergartens'!F39+Medicine!F39</f>
        <v>448704.60600000003</v>
      </c>
      <c r="G6" s="62">
        <f>'Schools and Kindergartens'!G39+Medicine!G39</f>
        <v>28852.555</v>
      </c>
      <c r="H6" s="62">
        <f>'Schools and Kindergartens'!H39+Medicine!H39</f>
        <v>564630.53399999999</v>
      </c>
      <c r="I6" s="62">
        <f>'Schools and Kindergartens'!I39+Medicine!I39</f>
        <v>35677.395000000004</v>
      </c>
      <c r="J6" s="62">
        <f>'Schools and Kindergartens'!J39+Medicine!J39</f>
        <v>558605.24200000009</v>
      </c>
      <c r="K6" s="62">
        <f>'Schools and Kindergartens'!K39+Medicine!K39</f>
        <v>40644.409</v>
      </c>
      <c r="L6" s="62">
        <f>'Schools and Kindergartens'!L39+Medicine!L39</f>
        <v>597521.86700000009</v>
      </c>
      <c r="M6" s="62">
        <f>'Schools and Kindergartens'!M39+Medicine!M39</f>
        <v>73792.801000000007</v>
      </c>
      <c r="N6" s="62">
        <f>'Schools and Kindergartens'!N39+Medicine!N39</f>
        <v>366208.34299999999</v>
      </c>
      <c r="O6" s="62">
        <f>'Schools and Kindergartens'!O39+Medicine!O39</f>
        <v>39260.423999999999</v>
      </c>
      <c r="P6" s="64">
        <f>SUM(B6:O6)</f>
        <v>3591563.5780000002</v>
      </c>
    </row>
    <row r="7" spans="1:20" ht="25.5" x14ac:dyDescent="0.2">
      <c r="A7" s="39" t="s">
        <v>16</v>
      </c>
      <c r="B7" s="62">
        <f>'Schools and Kindergartens'!B40+Medicine!B40</f>
        <v>212.79365905500003</v>
      </c>
      <c r="C7" s="62">
        <f>'Schools and Kindergartens'!C40+Medicine!C40</f>
        <v>7.7827493429999999</v>
      </c>
      <c r="D7" s="62">
        <f>'Schools and Kindergartens'!D40+Medicine!D40</f>
        <v>767.5593028080001</v>
      </c>
      <c r="E7" s="62">
        <f>'Schools and Kindergartens'!E40+Medicine!E40</f>
        <v>39.679737048000007</v>
      </c>
      <c r="F7" s="62">
        <f>'Schools and Kindergartens'!F40+Medicine!F40</f>
        <v>550.56055156200011</v>
      </c>
      <c r="G7" s="62">
        <f>'Schools and Kindergartens'!G40+Medicine!G40</f>
        <v>35.402084985000002</v>
      </c>
      <c r="H7" s="62">
        <f>'Schools and Kindergartens'!H40+Medicine!H40</f>
        <v>692.80166521800015</v>
      </c>
      <c r="I7" s="62">
        <f>'Schools and Kindergartens'!I40+Medicine!I40</f>
        <v>43.776163664999999</v>
      </c>
      <c r="J7" s="62">
        <f>'Schools and Kindergartens'!J40+Medicine!J40</f>
        <v>685.40863193400014</v>
      </c>
      <c r="K7" s="62">
        <f>'Schools and Kindergartens'!K40+Medicine!K40</f>
        <v>49.870689843000008</v>
      </c>
      <c r="L7" s="62">
        <f>'Schools and Kindergartens'!L40+Medicine!L40</f>
        <v>733.15933080900015</v>
      </c>
      <c r="M7" s="62">
        <f>'Schools and Kindergartens'!M40+Medicine!M40</f>
        <v>90.543766827000013</v>
      </c>
      <c r="N7" s="62">
        <f>'Schools and Kindergartens'!N40+Medicine!N40</f>
        <v>449.33763686100002</v>
      </c>
      <c r="O7" s="62">
        <f>'Schools and Kindergartens'!O40+Medicine!O40</f>
        <v>48.172540248000004</v>
      </c>
      <c r="P7" s="64">
        <f t="shared" ref="P7:P10" si="0">SUM(B7:O7)</f>
        <v>4406.8485102060004</v>
      </c>
    </row>
    <row r="8" spans="1:20" ht="25.5" x14ac:dyDescent="0.2">
      <c r="A8" s="39" t="s">
        <v>18</v>
      </c>
      <c r="B8" s="62">
        <f>'Schools and Kindergartens'!B41+Medicine!B41</f>
        <v>34697.493600000002</v>
      </c>
      <c r="C8" s="62">
        <f>'Schools and Kindergartens'!C41+Medicine!C41</f>
        <v>1269.0803999999998</v>
      </c>
      <c r="D8" s="62">
        <f>'Schools and Kindergartens'!D41+Medicine!D41</f>
        <v>125166.7144</v>
      </c>
      <c r="E8" s="62">
        <f>'Schools and Kindergartens'!E41+Medicine!E41</f>
        <v>6473.3808000000008</v>
      </c>
      <c r="F8" s="62">
        <f>'Schools and Kindergartens'!F41+Medicine!F41</f>
        <v>89797.3272</v>
      </c>
      <c r="G8" s="62">
        <f>'Schools and Kindergartens'!G41+Medicine!G41</f>
        <v>5775.2143999999989</v>
      </c>
      <c r="H8" s="62">
        <f>'Schools and Kindergartens'!H41+Medicine!H41</f>
        <v>112976.3232</v>
      </c>
      <c r="I8" s="62">
        <f>'Schools and Kindergartens'!I41+Medicine!I41</f>
        <v>7137.6395999999995</v>
      </c>
      <c r="J8" s="62">
        <f>'Schools and Kindergartens'!J41+Medicine!J41</f>
        <v>111771.2648</v>
      </c>
      <c r="K8" s="62">
        <f>'Schools and Kindergartens'!K41+Medicine!K41</f>
        <v>8131.0424000000003</v>
      </c>
      <c r="L8" s="62">
        <f>'Schools and Kindergartens'!L41+Medicine!L41</f>
        <v>119555.23360000001</v>
      </c>
      <c r="M8" s="62">
        <f>'Schools and Kindergartens'!M41+Medicine!M41</f>
        <v>14760.720799999999</v>
      </c>
      <c r="N8" s="62">
        <f>'Schools and Kindergartens'!N41+Medicine!N41</f>
        <v>73302.198399999994</v>
      </c>
      <c r="O8" s="62">
        <f>'Schools and Kindergartens'!O41+Medicine!O41</f>
        <v>7856.7959999999994</v>
      </c>
      <c r="P8" s="64">
        <f t="shared" si="0"/>
        <v>718670.42959999992</v>
      </c>
      <c r="Q8" s="1"/>
    </row>
    <row r="9" spans="1:20" ht="25.5" x14ac:dyDescent="0.2">
      <c r="A9" s="39" t="s">
        <v>19</v>
      </c>
      <c r="B9" s="62">
        <f>'Schools and Kindergartens'!B42+Medicine!B42</f>
        <v>42.573824647199999</v>
      </c>
      <c r="C9" s="62">
        <f>'Schools and Kindergartens'!C42+Medicine!C42</f>
        <v>1.5571616507999999</v>
      </c>
      <c r="D9" s="62">
        <f>'Schools and Kindergartens'!D42+Medicine!D42</f>
        <v>153.5795585688</v>
      </c>
      <c r="E9" s="62">
        <f>'Schools and Kindergartens'!E42+Medicine!E42</f>
        <v>7.9428382416000014</v>
      </c>
      <c r="F9" s="62">
        <f>'Schools and Kindergartens'!F42+Medicine!F42</f>
        <v>110.18132047440001</v>
      </c>
      <c r="G9" s="62">
        <f>'Schools and Kindergartens'!G42+Medicine!G42</f>
        <v>7.0861880688000003</v>
      </c>
      <c r="H9" s="62">
        <f>'Schools and Kindergartens'!H42+Medicine!H42</f>
        <v>138.62194856640002</v>
      </c>
      <c r="I9" s="62">
        <f>'Schools and Kindergartens'!I42+Medicine!I42</f>
        <v>8.757883789200001</v>
      </c>
      <c r="J9" s="62">
        <f>'Schools and Kindergartens'!J42+Medicine!J42</f>
        <v>137.14334190960003</v>
      </c>
      <c r="K9" s="62">
        <f>'Schools and Kindergartens'!K42+Medicine!K42</f>
        <v>9.9767890248000004</v>
      </c>
      <c r="L9" s="62">
        <f>'Schools and Kindergartens'!L42+Medicine!L42</f>
        <v>146.69427162720001</v>
      </c>
      <c r="M9" s="62">
        <f>'Schools and Kindergartens'!M42+Medicine!M42</f>
        <v>18.1114044216</v>
      </c>
      <c r="N9" s="62">
        <f>'Schools and Kindergartens'!N42+Medicine!N42</f>
        <v>89.941797436800002</v>
      </c>
      <c r="O9" s="62">
        <f>'Schools and Kindergartens'!O42+Medicine!O42</f>
        <v>9.6402886920000004</v>
      </c>
      <c r="P9" s="64">
        <f t="shared" si="0"/>
        <v>881.80861711920011</v>
      </c>
    </row>
    <row r="10" spans="1:20" ht="26.25" thickBot="1" x14ac:dyDescent="0.25">
      <c r="A10" s="40" t="s">
        <v>15</v>
      </c>
      <c r="B10" s="62">
        <f>'Schools and Kindergartens'!B43+Medicine!B43</f>
        <v>170.21983440780002</v>
      </c>
      <c r="C10" s="62">
        <f>'Schools and Kindergartens'!C43+Medicine!C43</f>
        <v>6.2255876921999995</v>
      </c>
      <c r="D10" s="62">
        <f>'Schools and Kindergartens'!D43+Medicine!D43</f>
        <v>613.97974423920004</v>
      </c>
      <c r="E10" s="62">
        <f>'Schools and Kindergartens'!E43+Medicine!E43</f>
        <v>31.73689880640001</v>
      </c>
      <c r="F10" s="62">
        <f>'Schools and Kindergartens'!F43+Medicine!F43</f>
        <v>440.37923108760003</v>
      </c>
      <c r="G10" s="62">
        <f>'Schools and Kindergartens'!G43+Medicine!G43</f>
        <v>28.3158969162</v>
      </c>
      <c r="H10" s="62">
        <f>'Schools and Kindergartens'!H43+Medicine!H43</f>
        <v>554.17971665160007</v>
      </c>
      <c r="I10" s="62">
        <f>'Schools and Kindergartens'!I43+Medicine!I43</f>
        <v>35.018279875800005</v>
      </c>
      <c r="J10" s="62">
        <f>'Schools and Kindergartens'!J43+Medicine!J43</f>
        <v>548.26529002440009</v>
      </c>
      <c r="K10" s="62">
        <f>'Schools and Kindergartens'!K43+Medicine!K43</f>
        <v>39.893900818200009</v>
      </c>
      <c r="L10" s="62">
        <f>'Schools and Kindergartens'!L43+Medicine!L43</f>
        <v>586.46505918180014</v>
      </c>
      <c r="M10" s="62">
        <f>'Schools and Kindergartens'!M43+Medicine!M43</f>
        <v>72.432362405400013</v>
      </c>
      <c r="N10" s="62">
        <f>'Schools and Kindergartens'!N43+Medicine!N43</f>
        <v>359.39583942420001</v>
      </c>
      <c r="O10" s="62">
        <f>'Schools and Kindergartens'!O43+Medicine!O43</f>
        <v>38.532251555999999</v>
      </c>
      <c r="P10" s="64">
        <f t="shared" si="0"/>
        <v>3525.0398930868009</v>
      </c>
    </row>
    <row r="13" spans="1:20" x14ac:dyDescent="0.2">
      <c r="P13" s="1"/>
    </row>
    <row r="21" spans="10:10" x14ac:dyDescent="0.2">
      <c r="J21" s="13"/>
    </row>
  </sheetData>
  <mergeCells count="9">
    <mergeCell ref="B1:C1"/>
    <mergeCell ref="N4:O4"/>
    <mergeCell ref="P4:P5"/>
    <mergeCell ref="B4:C4"/>
    <mergeCell ref="D4:E4"/>
    <mergeCell ref="F4:G4"/>
    <mergeCell ref="H4:I4"/>
    <mergeCell ref="J4:K4"/>
    <mergeCell ref="L4:M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zoomScaleNormal="100" workbookViewId="0">
      <selection activeCell="D7" sqref="D7"/>
    </sheetView>
  </sheetViews>
  <sheetFormatPr defaultRowHeight="12.75" x14ac:dyDescent="0.2"/>
  <cols>
    <col min="1" max="1" width="17" customWidth="1"/>
    <col min="2" max="2" width="16" customWidth="1"/>
    <col min="3" max="3" width="13.5703125" customWidth="1"/>
    <col min="4" max="4" width="14.85546875" customWidth="1"/>
    <col min="5" max="5" width="14" customWidth="1"/>
    <col min="6" max="8" width="13.5703125" customWidth="1"/>
    <col min="9" max="9" width="12.5703125" bestFit="1" customWidth="1"/>
    <col min="10" max="10" width="15.42578125" customWidth="1"/>
    <col min="11" max="11" width="16" customWidth="1"/>
    <col min="12" max="12" width="11.42578125" customWidth="1"/>
    <col min="13" max="13" width="12.140625" customWidth="1"/>
    <col min="14" max="14" width="14" customWidth="1"/>
    <col min="15" max="17" width="13.5703125" customWidth="1"/>
  </cols>
  <sheetData>
    <row r="1" spans="1:17" ht="38.25" customHeight="1" thickBot="1" x14ac:dyDescent="0.25">
      <c r="A1" s="193" t="s">
        <v>46</v>
      </c>
      <c r="B1" s="193"/>
      <c r="C1" s="193"/>
      <c r="D1" s="193"/>
      <c r="E1" s="193"/>
    </row>
    <row r="2" spans="1:17" ht="38.25" customHeight="1" thickBot="1" x14ac:dyDescent="0.25"/>
    <row r="3" spans="1:17" ht="84" customHeight="1" x14ac:dyDescent="0.2">
      <c r="A3" s="108" t="s">
        <v>47</v>
      </c>
      <c r="B3" s="109" t="s">
        <v>48</v>
      </c>
      <c r="C3" s="109" t="s">
        <v>49</v>
      </c>
      <c r="D3" s="109" t="s">
        <v>50</v>
      </c>
      <c r="E3" s="110" t="s">
        <v>51</v>
      </c>
    </row>
    <row r="4" spans="1:17" ht="38.25" customHeight="1" x14ac:dyDescent="0.25">
      <c r="A4" s="111" t="s">
        <v>52</v>
      </c>
      <c r="B4" s="112">
        <f>H21+H35+Total!B9+Total!C9+Total!D9+Total!E9+Total!F9+Total!G9+Total!H9+Total!I9</f>
        <v>520.39449889200012</v>
      </c>
      <c r="C4" s="112">
        <v>0</v>
      </c>
      <c r="D4" s="112">
        <f>H19+H33+Total!B7+Total!C7+Total!D7+Total!E7+Total!F7+Total!G7+Total!H7+Total!I7</f>
        <v>2600.7140673090003</v>
      </c>
      <c r="E4" s="113">
        <f>H22+H36+Total!B10+Total!C10+Total!D10+Total!E10+Total!F10+Total!G10+Total!H10+Total!I10</f>
        <v>2080.3195684170005</v>
      </c>
    </row>
    <row r="5" spans="1:17" ht="38.25" customHeight="1" x14ac:dyDescent="0.25">
      <c r="A5" s="111" t="s">
        <v>53</v>
      </c>
      <c r="B5" s="112">
        <f>Q21+Q35+Total!L9+Total!M9+Total!N9+Total!O9</f>
        <v>361.41411822720005</v>
      </c>
      <c r="C5" s="112">
        <v>0</v>
      </c>
      <c r="D5" s="112">
        <f>Q19+Q33+Total!L7+Total!M7+Total!N7+Total!O7</f>
        <v>1806.1344428970001</v>
      </c>
      <c r="E5" s="113">
        <f>Q22+Q36+Total!L10+Total!M10+Total!N10+Total!O10</f>
        <v>1444.7203246698</v>
      </c>
    </row>
    <row r="6" spans="1:17" ht="38.25" customHeight="1" thickBot="1" x14ac:dyDescent="0.3">
      <c r="A6" s="114" t="s">
        <v>54</v>
      </c>
      <c r="B6" s="115">
        <f>SUM(B4:B5)</f>
        <v>881.80861711920011</v>
      </c>
      <c r="C6" s="115">
        <v>0</v>
      </c>
      <c r="D6" s="115">
        <f>SUM(D4:D5)</f>
        <v>4406.8485102060004</v>
      </c>
      <c r="E6" s="116">
        <f>SUM(E4:E5)</f>
        <v>3525.0398930868005</v>
      </c>
    </row>
    <row r="7" spans="1:17" ht="38.25" customHeight="1" x14ac:dyDescent="0.25">
      <c r="A7" s="138" t="s">
        <v>66</v>
      </c>
      <c r="B7" s="1">
        <f>Total!P9</f>
        <v>881.80861711920011</v>
      </c>
      <c r="C7" s="139">
        <v>0</v>
      </c>
      <c r="D7" s="1">
        <f>Total!P7</f>
        <v>4406.8485102060004</v>
      </c>
      <c r="E7" s="1">
        <f>Total!P10</f>
        <v>3525.0398930868009</v>
      </c>
    </row>
    <row r="8" spans="1:17" ht="38.25" customHeight="1" x14ac:dyDescent="0.2">
      <c r="A8" s="194" t="s">
        <v>55</v>
      </c>
      <c r="B8" s="194"/>
      <c r="C8" s="194"/>
      <c r="D8" s="194"/>
      <c r="E8" s="194"/>
    </row>
    <row r="9" spans="1:17" ht="21.75" customHeight="1" x14ac:dyDescent="0.2"/>
    <row r="10" spans="1:17" ht="18" customHeight="1" thickBot="1" x14ac:dyDescent="0.3">
      <c r="A10" s="195" t="s">
        <v>56</v>
      </c>
      <c r="B10" s="196"/>
      <c r="C10" s="196"/>
      <c r="E10" s="11"/>
      <c r="F10" s="11"/>
      <c r="G10" s="11"/>
      <c r="H10" s="11"/>
      <c r="J10" s="197" t="s">
        <v>57</v>
      </c>
      <c r="K10" s="197"/>
      <c r="L10" s="197"/>
      <c r="M10" s="197"/>
    </row>
    <row r="11" spans="1:17" ht="25.5" customHeight="1" x14ac:dyDescent="0.2">
      <c r="A11" s="117" t="s">
        <v>20</v>
      </c>
      <c r="B11" s="198" t="s">
        <v>45</v>
      </c>
      <c r="C11" s="199"/>
      <c r="D11" s="198"/>
      <c r="E11" s="199"/>
      <c r="F11" s="198" t="s">
        <v>35</v>
      </c>
      <c r="G11" s="200"/>
      <c r="H11" s="201" t="s">
        <v>0</v>
      </c>
      <c r="J11" s="117" t="s">
        <v>20</v>
      </c>
      <c r="K11" s="204" t="s">
        <v>45</v>
      </c>
      <c r="L11" s="205"/>
      <c r="M11" s="204"/>
      <c r="N11" s="205"/>
      <c r="O11" s="204" t="s">
        <v>35</v>
      </c>
      <c r="P11" s="205"/>
      <c r="Q11" s="206" t="s">
        <v>0</v>
      </c>
    </row>
    <row r="12" spans="1:17" ht="38.25" x14ac:dyDescent="0.2">
      <c r="A12" s="118" t="s">
        <v>58</v>
      </c>
      <c r="B12" s="209">
        <f>Lamps!B4</f>
        <v>11252</v>
      </c>
      <c r="C12" s="210"/>
      <c r="D12" s="209"/>
      <c r="E12" s="210"/>
      <c r="F12" s="209">
        <f>Lamps!B6</f>
        <v>2162</v>
      </c>
      <c r="G12" s="211"/>
      <c r="H12" s="202"/>
      <c r="J12" s="118" t="s">
        <v>58</v>
      </c>
      <c r="K12" s="212">
        <f>Lamps!B4</f>
        <v>11252</v>
      </c>
      <c r="L12" s="213"/>
      <c r="M12" s="214"/>
      <c r="N12" s="215"/>
      <c r="O12" s="214">
        <f>Lamps!B6</f>
        <v>2162</v>
      </c>
      <c r="P12" s="215"/>
      <c r="Q12" s="207"/>
    </row>
    <row r="13" spans="1:17" ht="25.5" x14ac:dyDescent="0.2">
      <c r="A13" s="118" t="s">
        <v>10</v>
      </c>
      <c r="B13" s="45" t="s">
        <v>6</v>
      </c>
      <c r="C13" s="45" t="s">
        <v>7</v>
      </c>
      <c r="D13" s="45" t="s">
        <v>6</v>
      </c>
      <c r="E13" s="45" t="s">
        <v>7</v>
      </c>
      <c r="F13" s="45" t="s">
        <v>6</v>
      </c>
      <c r="G13" s="119" t="s">
        <v>7</v>
      </c>
      <c r="H13" s="202"/>
      <c r="J13" s="118" t="s">
        <v>10</v>
      </c>
      <c r="K13" s="120" t="s">
        <v>6</v>
      </c>
      <c r="L13" s="120" t="s">
        <v>7</v>
      </c>
      <c r="M13" s="120" t="s">
        <v>6</v>
      </c>
      <c r="N13" s="120" t="s">
        <v>7</v>
      </c>
      <c r="O13" s="120" t="s">
        <v>6</v>
      </c>
      <c r="P13" s="120" t="s">
        <v>7</v>
      </c>
      <c r="Q13" s="207"/>
    </row>
    <row r="14" spans="1:17" x14ac:dyDescent="0.2">
      <c r="A14" s="118" t="s">
        <v>13</v>
      </c>
      <c r="B14" s="45">
        <v>22</v>
      </c>
      <c r="C14" s="45">
        <v>9</v>
      </c>
      <c r="D14" s="45"/>
      <c r="E14" s="45"/>
      <c r="F14" s="45">
        <v>27</v>
      </c>
      <c r="G14" s="119">
        <v>4</v>
      </c>
      <c r="H14" s="202"/>
      <c r="J14" s="118" t="s">
        <v>13</v>
      </c>
      <c r="K14" s="120">
        <v>43</v>
      </c>
      <c r="L14" s="120">
        <v>17</v>
      </c>
      <c r="M14" s="120"/>
      <c r="N14" s="120"/>
      <c r="O14" s="120">
        <v>51</v>
      </c>
      <c r="P14" s="120">
        <v>9</v>
      </c>
      <c r="Q14" s="207"/>
    </row>
    <row r="15" spans="1:17" ht="25.5" x14ac:dyDescent="0.2">
      <c r="A15" s="118" t="s">
        <v>11</v>
      </c>
      <c r="B15" s="45">
        <f>'Schools and Kindergartens'!J9</f>
        <v>4.93</v>
      </c>
      <c r="C15" s="45">
        <f>'Schools and Kindergartens'!K9</f>
        <v>0.84</v>
      </c>
      <c r="D15" s="45"/>
      <c r="E15" s="45"/>
      <c r="F15" s="45">
        <f>Medicine!J9</f>
        <v>11.52</v>
      </c>
      <c r="G15" s="119">
        <f>Medicine!K9</f>
        <v>5.66</v>
      </c>
      <c r="H15" s="202"/>
      <c r="J15" s="118" t="s">
        <v>11</v>
      </c>
      <c r="K15" s="120">
        <f>B15</f>
        <v>4.93</v>
      </c>
      <c r="L15" s="120">
        <f>C15</f>
        <v>0.84</v>
      </c>
      <c r="M15" s="120"/>
      <c r="N15" s="120"/>
      <c r="O15" s="120">
        <f>F15</f>
        <v>11.52</v>
      </c>
      <c r="P15" s="120">
        <f>G15</f>
        <v>5.66</v>
      </c>
      <c r="Q15" s="207"/>
    </row>
    <row r="16" spans="1:17" ht="25.5" x14ac:dyDescent="0.2">
      <c r="A16" s="118" t="s">
        <v>8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119">
        <v>0</v>
      </c>
      <c r="H16" s="202"/>
      <c r="J16" s="118" t="s">
        <v>8</v>
      </c>
      <c r="K16" s="120">
        <v>0</v>
      </c>
      <c r="L16" s="120">
        <v>0</v>
      </c>
      <c r="M16" s="120">
        <v>0</v>
      </c>
      <c r="N16" s="120">
        <v>0</v>
      </c>
      <c r="O16" s="120">
        <v>0</v>
      </c>
      <c r="P16" s="120">
        <v>0</v>
      </c>
      <c r="Q16" s="207"/>
    </row>
    <row r="17" spans="1:17" ht="26.25" thickBot="1" x14ac:dyDescent="0.25">
      <c r="A17" s="118" t="s">
        <v>12</v>
      </c>
      <c r="B17" s="45">
        <v>1.2270000000000001</v>
      </c>
      <c r="C17" s="45">
        <v>1.2270000000000001</v>
      </c>
      <c r="D17" s="45">
        <v>1.2270000000000001</v>
      </c>
      <c r="E17" s="45">
        <v>1.2270000000000001</v>
      </c>
      <c r="F17" s="45">
        <v>1.2270000000000001</v>
      </c>
      <c r="G17" s="119">
        <v>1.2270000000000001</v>
      </c>
      <c r="H17" s="203"/>
      <c r="J17" s="118" t="s">
        <v>12</v>
      </c>
      <c r="K17" s="120">
        <v>1.2270000000000001</v>
      </c>
      <c r="L17" s="120">
        <v>1.2270000000000001</v>
      </c>
      <c r="M17" s="120">
        <v>1.2270000000000001</v>
      </c>
      <c r="N17" s="120">
        <v>1.2270000000000001</v>
      </c>
      <c r="O17" s="120">
        <v>1.2270000000000001</v>
      </c>
      <c r="P17" s="120">
        <v>1.2270000000000001</v>
      </c>
      <c r="Q17" s="208"/>
    </row>
    <row r="18" spans="1:17" ht="51" x14ac:dyDescent="0.2">
      <c r="A18" s="118" t="s">
        <v>17</v>
      </c>
      <c r="B18" s="45">
        <f>B12*B15*B14*0.1</f>
        <v>122039.192</v>
      </c>
      <c r="C18" s="45">
        <f>B12*C15*C14*0.1</f>
        <v>8506.5120000000006</v>
      </c>
      <c r="D18" s="45">
        <f>D12*D15*D14*0.1</f>
        <v>0</v>
      </c>
      <c r="E18" s="45">
        <f t="shared" ref="E18:G18" si="0">D12*E15*E14*0.1</f>
        <v>0</v>
      </c>
      <c r="F18" s="45">
        <f>F12*F15*F14*0.1</f>
        <v>67246.847999999998</v>
      </c>
      <c r="G18" s="119">
        <f t="shared" si="0"/>
        <v>4894.768</v>
      </c>
      <c r="H18" s="121">
        <f>SUM(B18:G18)</f>
        <v>202687.32</v>
      </c>
      <c r="J18" s="118" t="s">
        <v>17</v>
      </c>
      <c r="K18" s="120">
        <f>K12*K15*K14*0.1</f>
        <v>238531.14799999996</v>
      </c>
      <c r="L18" s="120">
        <f>K12*L15*L14*0.1</f>
        <v>16067.856</v>
      </c>
      <c r="M18" s="120">
        <f>M12*M15*M14*0.1</f>
        <v>0</v>
      </c>
      <c r="N18" s="120">
        <f t="shared" ref="N18" si="1">M12*N15*N14*0.1</f>
        <v>0</v>
      </c>
      <c r="O18" s="120">
        <f>O12*O15*O14*0.1</f>
        <v>127021.82400000001</v>
      </c>
      <c r="P18" s="120">
        <f t="shared" ref="P18" si="2">O12*P15*P14*0.1</f>
        <v>11013.228000000001</v>
      </c>
      <c r="Q18" s="122">
        <f>SUM(K18:P18)</f>
        <v>392634.05599999998</v>
      </c>
    </row>
    <row r="19" spans="1:17" ht="24" customHeight="1" x14ac:dyDescent="0.2">
      <c r="A19" s="118" t="s">
        <v>16</v>
      </c>
      <c r="B19" s="45">
        <f>(B18*(1-B16)*B17)/1000</f>
        <v>149.74208858400002</v>
      </c>
      <c r="C19" s="45">
        <f>(C18*(1-C16)*C17)/1000</f>
        <v>10.437490224000001</v>
      </c>
      <c r="D19" s="45">
        <f t="shared" ref="D19:G19" si="3">(D18*(1-D16)*D17)/1000</f>
        <v>0</v>
      </c>
      <c r="E19" s="45">
        <f t="shared" si="3"/>
        <v>0</v>
      </c>
      <c r="F19" s="45">
        <f t="shared" si="3"/>
        <v>82.511882496000013</v>
      </c>
      <c r="G19" s="119">
        <f t="shared" si="3"/>
        <v>6.0058803360000006</v>
      </c>
      <c r="H19" s="123">
        <f t="shared" ref="H19:H22" si="4">SUM(B19:G19)</f>
        <v>248.69734164000002</v>
      </c>
      <c r="J19" s="118" t="s">
        <v>16</v>
      </c>
      <c r="K19" s="120">
        <f>(K18*(1-K16)*K17)/1000</f>
        <v>292.67771859599998</v>
      </c>
      <c r="L19" s="120">
        <f>(L18*(1-L16)*L17)/1000</f>
        <v>19.715259312000001</v>
      </c>
      <c r="M19" s="120">
        <f t="shared" ref="M19:P19" si="5">(M18*(1-M16)*M17)/1000</f>
        <v>0</v>
      </c>
      <c r="N19" s="120">
        <f t="shared" si="5"/>
        <v>0</v>
      </c>
      <c r="O19" s="120">
        <f t="shared" si="5"/>
        <v>155.85577804800002</v>
      </c>
      <c r="P19" s="120">
        <f t="shared" si="5"/>
        <v>13.513230756000002</v>
      </c>
      <c r="Q19" s="122">
        <f t="shared" ref="Q19:Q22" si="6">SUM(K19:P19)</f>
        <v>481.76198671199995</v>
      </c>
    </row>
    <row r="20" spans="1:17" ht="51" x14ac:dyDescent="0.2">
      <c r="A20" s="118" t="s">
        <v>18</v>
      </c>
      <c r="B20" s="45">
        <f>B12*B15*B14*0.02</f>
        <v>24407.838400000001</v>
      </c>
      <c r="C20" s="45">
        <f>B12*C15*C14*0.02</f>
        <v>1701.3024</v>
      </c>
      <c r="D20" s="45">
        <f>D12*D15*D14*0.02</f>
        <v>0</v>
      </c>
      <c r="E20" s="45">
        <f t="shared" ref="E20:G20" si="7">D12*E15*E14*0.02</f>
        <v>0</v>
      </c>
      <c r="F20" s="45">
        <f>F12*F15*F14*0.02</f>
        <v>13449.3696</v>
      </c>
      <c r="G20" s="119">
        <f t="shared" si="7"/>
        <v>978.95360000000005</v>
      </c>
      <c r="H20" s="123">
        <f t="shared" si="4"/>
        <v>40537.464</v>
      </c>
      <c r="J20" s="118" t="s">
        <v>18</v>
      </c>
      <c r="K20" s="120">
        <f>K12*K15*K14*0.02</f>
        <v>47706.229599999991</v>
      </c>
      <c r="L20" s="120">
        <f>K12*L15*L14*0.02</f>
        <v>3213.5711999999999</v>
      </c>
      <c r="M20" s="120">
        <f>M12*M15*M14*0.02</f>
        <v>0</v>
      </c>
      <c r="N20" s="120">
        <f t="shared" ref="N20" si="8">M12*N15*N14*0.02</f>
        <v>0</v>
      </c>
      <c r="O20" s="120">
        <f>O12*O15*O14*0.02</f>
        <v>25404.364799999999</v>
      </c>
      <c r="P20" s="120">
        <f t="shared" ref="P20" si="9">O12*P15*P14*0.02</f>
        <v>2202.6455999999998</v>
      </c>
      <c r="Q20" s="122">
        <f t="shared" si="6"/>
        <v>78526.811199999996</v>
      </c>
    </row>
    <row r="21" spans="1:17" ht="38.25" x14ac:dyDescent="0.2">
      <c r="A21" s="118" t="s">
        <v>19</v>
      </c>
      <c r="B21" s="45">
        <f>(B20*(1-B16)*B17)/1000</f>
        <v>29.948417716800002</v>
      </c>
      <c r="C21" s="45">
        <f>(C20*(1-C16)*C17)/1000</f>
        <v>2.0874980448000002</v>
      </c>
      <c r="D21" s="45">
        <f t="shared" ref="D21:G21" si="10">(D20*(1-D16)*D17)/1000</f>
        <v>0</v>
      </c>
      <c r="E21" s="45">
        <f t="shared" si="10"/>
        <v>0</v>
      </c>
      <c r="F21" s="45">
        <f t="shared" si="10"/>
        <v>16.5023764992</v>
      </c>
      <c r="G21" s="119">
        <f t="shared" si="10"/>
        <v>1.2011760672000003</v>
      </c>
      <c r="H21" s="123">
        <f t="shared" si="4"/>
        <v>49.739468328000008</v>
      </c>
      <c r="J21" s="118" t="s">
        <v>19</v>
      </c>
      <c r="K21" s="120">
        <f>(K20*(1-K16)*K17)/1000</f>
        <v>58.535543719199993</v>
      </c>
      <c r="L21" s="120">
        <f>(L20*(1-L16)*L17)/1000</f>
        <v>3.9430518623999999</v>
      </c>
      <c r="M21" s="120">
        <f t="shared" ref="M21:P21" si="11">(M20*(1-M16)*M17)/1000</f>
        <v>0</v>
      </c>
      <c r="N21" s="120">
        <f t="shared" si="11"/>
        <v>0</v>
      </c>
      <c r="O21" s="120">
        <f t="shared" si="11"/>
        <v>31.171155609600003</v>
      </c>
      <c r="P21" s="120">
        <f t="shared" si="11"/>
        <v>2.7026461512000002</v>
      </c>
      <c r="Q21" s="122">
        <f t="shared" si="6"/>
        <v>96.352397342399996</v>
      </c>
    </row>
    <row r="22" spans="1:17" ht="39" thickBot="1" x14ac:dyDescent="0.25">
      <c r="A22" s="124" t="s">
        <v>15</v>
      </c>
      <c r="B22" s="125">
        <f>B19-B21</f>
        <v>119.79367086720001</v>
      </c>
      <c r="C22" s="125">
        <f>C19-C21</f>
        <v>8.3499921792000009</v>
      </c>
      <c r="D22" s="125">
        <f t="shared" ref="D22:G22" si="12">D19-D21</f>
        <v>0</v>
      </c>
      <c r="E22" s="125">
        <f t="shared" si="12"/>
        <v>0</v>
      </c>
      <c r="F22" s="125">
        <f t="shared" si="12"/>
        <v>66.009505996800016</v>
      </c>
      <c r="G22" s="126">
        <f t="shared" si="12"/>
        <v>4.8047042688000001</v>
      </c>
      <c r="H22" s="127">
        <f t="shared" si="4"/>
        <v>198.95787331200003</v>
      </c>
      <c r="J22" s="124" t="s">
        <v>15</v>
      </c>
      <c r="K22" s="128">
        <f>K19-K21</f>
        <v>234.14217487679997</v>
      </c>
      <c r="L22" s="128">
        <f>L19-L21</f>
        <v>15.7722074496</v>
      </c>
      <c r="M22" s="128">
        <f t="shared" ref="M22:P22" si="13">M19-M21</f>
        <v>0</v>
      </c>
      <c r="N22" s="128">
        <f t="shared" si="13"/>
        <v>0</v>
      </c>
      <c r="O22" s="128">
        <f t="shared" si="13"/>
        <v>124.68462243840001</v>
      </c>
      <c r="P22" s="128">
        <f t="shared" si="13"/>
        <v>10.810584604800002</v>
      </c>
      <c r="Q22" s="129">
        <f t="shared" si="6"/>
        <v>385.40958936959998</v>
      </c>
    </row>
    <row r="24" spans="1:17" ht="16.5" thickBot="1" x14ac:dyDescent="0.3">
      <c r="A24" s="216" t="s">
        <v>59</v>
      </c>
      <c r="B24" s="216"/>
      <c r="C24" s="216"/>
      <c r="J24" s="216" t="s">
        <v>60</v>
      </c>
      <c r="K24" s="217"/>
      <c r="L24" s="217"/>
    </row>
    <row r="25" spans="1:17" x14ac:dyDescent="0.2">
      <c r="A25" s="130" t="s">
        <v>20</v>
      </c>
      <c r="B25" s="218" t="s">
        <v>45</v>
      </c>
      <c r="C25" s="219"/>
      <c r="D25" s="218"/>
      <c r="E25" s="219"/>
      <c r="F25" s="218" t="s">
        <v>35</v>
      </c>
      <c r="G25" s="219"/>
      <c r="H25" s="220" t="s">
        <v>0</v>
      </c>
      <c r="J25" s="130" t="s">
        <v>9</v>
      </c>
      <c r="K25" s="218" t="s">
        <v>45</v>
      </c>
      <c r="L25" s="219"/>
      <c r="M25" s="218"/>
      <c r="N25" s="219"/>
      <c r="O25" s="218" t="s">
        <v>35</v>
      </c>
      <c r="P25" s="219"/>
      <c r="Q25" s="220" t="s">
        <v>0</v>
      </c>
    </row>
    <row r="26" spans="1:17" ht="38.25" x14ac:dyDescent="0.2">
      <c r="A26" s="93" t="s">
        <v>58</v>
      </c>
      <c r="B26" s="223">
        <f>Lamps!C4</f>
        <v>0</v>
      </c>
      <c r="C26" s="224"/>
      <c r="D26" s="223"/>
      <c r="E26" s="224"/>
      <c r="F26" s="223">
        <f>Lamps!C6</f>
        <v>30</v>
      </c>
      <c r="G26" s="224"/>
      <c r="H26" s="221"/>
      <c r="J26" s="93" t="s">
        <v>61</v>
      </c>
      <c r="K26" s="223">
        <f>Lamps!C4</f>
        <v>0</v>
      </c>
      <c r="L26" s="224"/>
      <c r="M26" s="223"/>
      <c r="N26" s="224"/>
      <c r="O26" s="223">
        <f>Lamps!C6</f>
        <v>30</v>
      </c>
      <c r="P26" s="224"/>
      <c r="Q26" s="221"/>
    </row>
    <row r="27" spans="1:17" x14ac:dyDescent="0.2">
      <c r="A27" s="93" t="s">
        <v>10</v>
      </c>
      <c r="B27" s="15" t="s">
        <v>6</v>
      </c>
      <c r="C27" s="15" t="s">
        <v>7</v>
      </c>
      <c r="D27" s="15" t="s">
        <v>6</v>
      </c>
      <c r="E27" s="15" t="s">
        <v>7</v>
      </c>
      <c r="F27" s="15" t="s">
        <v>6</v>
      </c>
      <c r="G27" s="15" t="s">
        <v>7</v>
      </c>
      <c r="H27" s="221"/>
      <c r="J27" s="93" t="s">
        <v>10</v>
      </c>
      <c r="K27" s="15" t="s">
        <v>6</v>
      </c>
      <c r="L27" s="15" t="s">
        <v>7</v>
      </c>
      <c r="M27" s="15" t="s">
        <v>6</v>
      </c>
      <c r="N27" s="15" t="s">
        <v>7</v>
      </c>
      <c r="O27" s="15" t="s">
        <v>6</v>
      </c>
      <c r="P27" s="15" t="s">
        <v>7</v>
      </c>
      <c r="Q27" s="221"/>
    </row>
    <row r="28" spans="1:17" x14ac:dyDescent="0.2">
      <c r="A28" s="93" t="s">
        <v>13</v>
      </c>
      <c r="B28" s="15">
        <v>22</v>
      </c>
      <c r="C28" s="15">
        <v>9</v>
      </c>
      <c r="D28" s="15"/>
      <c r="E28" s="15"/>
      <c r="F28" s="15">
        <v>27</v>
      </c>
      <c r="G28" s="15">
        <v>4</v>
      </c>
      <c r="H28" s="221"/>
      <c r="J28" s="93" t="s">
        <v>13</v>
      </c>
      <c r="K28" s="15">
        <v>42</v>
      </c>
      <c r="L28" s="15">
        <v>18</v>
      </c>
      <c r="M28" s="15"/>
      <c r="N28" s="15"/>
      <c r="O28" s="15">
        <v>51</v>
      </c>
      <c r="P28" s="15">
        <v>9</v>
      </c>
      <c r="Q28" s="221"/>
    </row>
    <row r="29" spans="1:17" ht="25.5" customHeight="1" x14ac:dyDescent="0.2">
      <c r="A29" s="93" t="s">
        <v>11</v>
      </c>
      <c r="B29" s="15">
        <v>0</v>
      </c>
      <c r="C29" s="15">
        <v>0</v>
      </c>
      <c r="D29" s="15"/>
      <c r="E29" s="15"/>
      <c r="F29" s="15">
        <f>Medicine!J26</f>
        <v>10.73</v>
      </c>
      <c r="G29" s="15">
        <f>Medicine!K26</f>
        <v>2.77</v>
      </c>
      <c r="H29" s="221"/>
      <c r="J29" s="93" t="s">
        <v>11</v>
      </c>
      <c r="K29" s="15">
        <v>0</v>
      </c>
      <c r="L29" s="15">
        <v>0</v>
      </c>
      <c r="M29" s="15"/>
      <c r="N29" s="15"/>
      <c r="O29" s="15">
        <f>F29</f>
        <v>10.73</v>
      </c>
      <c r="P29" s="15">
        <f>G29</f>
        <v>2.77</v>
      </c>
      <c r="Q29" s="221"/>
    </row>
    <row r="30" spans="1:17" ht="25.5" x14ac:dyDescent="0.2">
      <c r="A30" s="93" t="s">
        <v>8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221"/>
      <c r="J30" s="93" t="s">
        <v>8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221"/>
    </row>
    <row r="31" spans="1:17" ht="25.5" x14ac:dyDescent="0.2">
      <c r="A31" s="93" t="s">
        <v>12</v>
      </c>
      <c r="B31" s="15">
        <v>1.2270000000000001</v>
      </c>
      <c r="C31" s="15">
        <v>1.2270000000000001</v>
      </c>
      <c r="D31" s="15">
        <v>1.2270000000000001</v>
      </c>
      <c r="E31" s="15">
        <v>1.2270000000000001</v>
      </c>
      <c r="F31" s="15">
        <v>1.2270000000000001</v>
      </c>
      <c r="G31" s="15">
        <v>1.2270000000000001</v>
      </c>
      <c r="H31" s="222"/>
      <c r="J31" s="93" t="s">
        <v>12</v>
      </c>
      <c r="K31" s="15">
        <v>1.2270000000000001</v>
      </c>
      <c r="L31" s="15">
        <v>1.2270000000000001</v>
      </c>
      <c r="M31" s="15">
        <v>1.2270000000000001</v>
      </c>
      <c r="N31" s="15">
        <v>1.2270000000000001</v>
      </c>
      <c r="O31" s="15">
        <v>1.2270000000000001</v>
      </c>
      <c r="P31" s="15">
        <v>1.2270000000000001</v>
      </c>
      <c r="Q31" s="222"/>
    </row>
    <row r="32" spans="1:17" ht="51" x14ac:dyDescent="0.2">
      <c r="A32" s="93" t="s">
        <v>17</v>
      </c>
      <c r="B32" s="15">
        <f>B26*B29*B28*0.15</f>
        <v>0</v>
      </c>
      <c r="C32" s="15">
        <f>B26*C29*C28*0.15</f>
        <v>0</v>
      </c>
      <c r="D32" s="15">
        <f t="shared" ref="D32:F32" si="14">D26*D29*D28*0.15</f>
        <v>0</v>
      </c>
      <c r="E32" s="15">
        <f>D26*E29*E28*0.15</f>
        <v>0</v>
      </c>
      <c r="F32" s="15">
        <f t="shared" si="14"/>
        <v>1303.6950000000002</v>
      </c>
      <c r="G32" s="15">
        <f>F26*G29*G28*0.15</f>
        <v>49.859999999999992</v>
      </c>
      <c r="H32" s="131">
        <f>SUM(B32:G32)</f>
        <v>1353.5550000000001</v>
      </c>
      <c r="J32" s="93" t="s">
        <v>17</v>
      </c>
      <c r="K32" s="15">
        <f>K26*K29*K28*0.15</f>
        <v>0</v>
      </c>
      <c r="L32" s="15">
        <f>K26*L29*L28*0.15</f>
        <v>0</v>
      </c>
      <c r="M32" s="15">
        <f>M26*M29*M28*0.15</f>
        <v>0</v>
      </c>
      <c r="N32" s="15">
        <f>M26*N29*N28*0.15</f>
        <v>0</v>
      </c>
      <c r="O32" s="15">
        <f>O26*O29*O28*0.15</f>
        <v>2462.5350000000003</v>
      </c>
      <c r="P32" s="15">
        <f>O26*P29*P28*0.15</f>
        <v>112.18499999999999</v>
      </c>
      <c r="Q32" s="131">
        <f>SUM(K32:P32)</f>
        <v>2574.7200000000003</v>
      </c>
    </row>
    <row r="33" spans="1:17" ht="38.25" x14ac:dyDescent="0.2">
      <c r="A33" s="93" t="s">
        <v>16</v>
      </c>
      <c r="B33" s="15">
        <f>(B32*(1-B30)*B31)/1000</f>
        <v>0</v>
      </c>
      <c r="C33" s="15">
        <f>(C32*(1-C30)*C31)/1000</f>
        <v>0</v>
      </c>
      <c r="D33" s="15">
        <f t="shared" ref="D33:G33" si="15">(D32*(1-D30)*D31)/1000</f>
        <v>0</v>
      </c>
      <c r="E33" s="15">
        <f t="shared" si="15"/>
        <v>0</v>
      </c>
      <c r="F33" s="15">
        <f t="shared" si="15"/>
        <v>1.5996337650000003</v>
      </c>
      <c r="G33" s="15">
        <f t="shared" si="15"/>
        <v>6.1178219999999998E-2</v>
      </c>
      <c r="H33" s="131">
        <f t="shared" ref="H33:H36" si="16">SUM(B33:G33)</f>
        <v>1.6608119850000003</v>
      </c>
      <c r="J33" s="93" t="s">
        <v>16</v>
      </c>
      <c r="K33" s="15">
        <f>(K32*(1-K30)*K31)/1000</f>
        <v>0</v>
      </c>
      <c r="L33" s="15">
        <f>(L32*(1-L30)*L31)/1000</f>
        <v>0</v>
      </c>
      <c r="M33" s="15">
        <f t="shared" ref="M33:P33" si="17">(M32*(1-M30)*M31)/1000</f>
        <v>0</v>
      </c>
      <c r="N33" s="15">
        <f t="shared" si="17"/>
        <v>0</v>
      </c>
      <c r="O33" s="15">
        <f t="shared" si="17"/>
        <v>3.0215304450000007</v>
      </c>
      <c r="P33" s="15">
        <f t="shared" si="17"/>
        <v>0.137650995</v>
      </c>
      <c r="Q33" s="131">
        <f t="shared" ref="Q33:Q36" si="18">SUM(K33:P33)</f>
        <v>3.1591814400000007</v>
      </c>
    </row>
    <row r="34" spans="1:17" ht="51" x14ac:dyDescent="0.2">
      <c r="A34" s="93" t="s">
        <v>18</v>
      </c>
      <c r="B34" s="15">
        <f>B26*B29*B28*0.032</f>
        <v>0</v>
      </c>
      <c r="C34" s="15">
        <f>B26*C29*C28*0.032</f>
        <v>0</v>
      </c>
      <c r="D34" s="15">
        <f>D26*D29*D28*0.032</f>
        <v>0</v>
      </c>
      <c r="E34" s="15">
        <f>D26*E29*E28*0.032</f>
        <v>0</v>
      </c>
      <c r="F34" s="15">
        <f>F26*F29*F28*0.032</f>
        <v>278.12160000000006</v>
      </c>
      <c r="G34" s="15">
        <f>F26*G29*G28*0.032</f>
        <v>10.636799999999999</v>
      </c>
      <c r="H34" s="131">
        <f t="shared" si="16"/>
        <v>288.75840000000005</v>
      </c>
      <c r="J34" s="93" t="s">
        <v>18</v>
      </c>
      <c r="K34" s="15">
        <f>K26*K29*K28*0.032</f>
        <v>0</v>
      </c>
      <c r="L34" s="15">
        <f>K26*L29*L28*0.032</f>
        <v>0</v>
      </c>
      <c r="M34" s="15">
        <f>M26*M29*M28*0.032</f>
        <v>0</v>
      </c>
      <c r="N34" s="15">
        <f>M26*N29*N28*0.032</f>
        <v>0</v>
      </c>
      <c r="O34" s="15">
        <f>O26*O29*O28*0.032</f>
        <v>525.34080000000006</v>
      </c>
      <c r="P34" s="15">
        <f>O26*P29*P28*0.032</f>
        <v>23.9328</v>
      </c>
      <c r="Q34" s="131">
        <f t="shared" si="18"/>
        <v>549.2736000000001</v>
      </c>
    </row>
    <row r="35" spans="1:17" ht="38.25" x14ac:dyDescent="0.2">
      <c r="A35" s="93" t="s">
        <v>19</v>
      </c>
      <c r="B35" s="15">
        <f>(B34*(1-B30)*B31)/1000</f>
        <v>0</v>
      </c>
      <c r="C35" s="15">
        <f>(C34*(1-C30)*C31)/1000</f>
        <v>0</v>
      </c>
      <c r="D35" s="15">
        <f t="shared" ref="D35:G35" si="19">(D34*(1-D30)*D31)/1000</f>
        <v>0</v>
      </c>
      <c r="E35" s="15">
        <f t="shared" si="19"/>
        <v>0</v>
      </c>
      <c r="F35" s="15">
        <f t="shared" si="19"/>
        <v>0.34125520320000008</v>
      </c>
      <c r="G35" s="15">
        <f t="shared" si="19"/>
        <v>1.3051353600000001E-2</v>
      </c>
      <c r="H35" s="131">
        <f t="shared" si="16"/>
        <v>0.35430655680000006</v>
      </c>
      <c r="J35" s="93" t="s">
        <v>19</v>
      </c>
      <c r="K35" s="15">
        <f>(K34*(1-K30)*K31)/1000</f>
        <v>0</v>
      </c>
      <c r="L35" s="15">
        <f>(L34*(1-L30)*L31)/1000</f>
        <v>0</v>
      </c>
      <c r="M35" s="15">
        <f t="shared" ref="M35:P35" si="20">(M34*(1-M30)*M31)/1000</f>
        <v>0</v>
      </c>
      <c r="N35" s="15">
        <f t="shared" si="20"/>
        <v>0</v>
      </c>
      <c r="O35" s="15">
        <f t="shared" si="20"/>
        <v>0.64459316160000013</v>
      </c>
      <c r="P35" s="15">
        <f t="shared" si="20"/>
        <v>2.9365545600000001E-2</v>
      </c>
      <c r="Q35" s="131">
        <f t="shared" si="18"/>
        <v>0.67395870720000017</v>
      </c>
    </row>
    <row r="36" spans="1:17" ht="39" thickBot="1" x14ac:dyDescent="0.25">
      <c r="A36" s="95" t="s">
        <v>15</v>
      </c>
      <c r="B36" s="58">
        <f>B33-B35</f>
        <v>0</v>
      </c>
      <c r="C36" s="58">
        <f>C33-C35</f>
        <v>0</v>
      </c>
      <c r="D36" s="58">
        <f t="shared" ref="D36:G36" si="21">D33-D35</f>
        <v>0</v>
      </c>
      <c r="E36" s="58">
        <f t="shared" si="21"/>
        <v>0</v>
      </c>
      <c r="F36" s="58">
        <f t="shared" si="21"/>
        <v>1.2583785618000003</v>
      </c>
      <c r="G36" s="58">
        <f t="shared" si="21"/>
        <v>4.8126866399999996E-2</v>
      </c>
      <c r="H36" s="132">
        <f t="shared" si="16"/>
        <v>1.3065054282000004</v>
      </c>
      <c r="J36" s="95" t="s">
        <v>15</v>
      </c>
      <c r="K36" s="58">
        <f>K33-K35</f>
        <v>0</v>
      </c>
      <c r="L36" s="58">
        <f>L33-L35</f>
        <v>0</v>
      </c>
      <c r="M36" s="58">
        <f t="shared" ref="M36:P36" si="22">M33-M35</f>
        <v>0</v>
      </c>
      <c r="N36" s="58">
        <f t="shared" si="22"/>
        <v>0</v>
      </c>
      <c r="O36" s="58">
        <f t="shared" si="22"/>
        <v>2.3769372834000007</v>
      </c>
      <c r="P36" s="58">
        <f t="shared" si="22"/>
        <v>0.1082854494</v>
      </c>
      <c r="Q36" s="132">
        <f t="shared" si="18"/>
        <v>2.4852227328000005</v>
      </c>
    </row>
    <row r="39" spans="1:17" ht="13.5" thickBot="1" x14ac:dyDescent="0.25"/>
    <row r="40" spans="1:17" ht="31.5" customHeight="1" x14ac:dyDescent="0.2">
      <c r="A40" s="190" t="s">
        <v>62</v>
      </c>
      <c r="B40" s="191"/>
      <c r="C40" s="191"/>
      <c r="D40" s="192"/>
    </row>
    <row r="41" spans="1:17" ht="13.5" thickBot="1" x14ac:dyDescent="0.25">
      <c r="A41" s="146"/>
      <c r="B41" s="133" t="s">
        <v>63</v>
      </c>
      <c r="C41" s="133" t="s">
        <v>64</v>
      </c>
      <c r="D41" s="147" t="s">
        <v>0</v>
      </c>
      <c r="F41" s="146"/>
      <c r="G41" s="148" t="s">
        <v>63</v>
      </c>
      <c r="H41" s="58" t="s">
        <v>64</v>
      </c>
      <c r="I41" s="147" t="s">
        <v>0</v>
      </c>
    </row>
    <row r="42" spans="1:17" ht="13.5" thickBot="1" x14ac:dyDescent="0.25">
      <c r="A42" s="146" t="s">
        <v>67</v>
      </c>
      <c r="B42" s="150">
        <f>'Schools and Kindergartens'!J13+'Schools and Kindergartens'!K13+Medicine!J13+Medicine!K13</f>
        <v>730.45932835200006</v>
      </c>
      <c r="C42" s="150">
        <f>Medicine!J30+Medicine!K30</f>
        <v>4.8199934250000007</v>
      </c>
      <c r="D42" s="151">
        <f>Total!J7+Total!K7</f>
        <v>735.27932177700018</v>
      </c>
      <c r="E42" s="152"/>
      <c r="F42" s="153" t="s">
        <v>67</v>
      </c>
      <c r="G42" s="154">
        <f>H19+Q19</f>
        <v>730.45932835199994</v>
      </c>
      <c r="H42" s="155">
        <f>H33+Q33</f>
        <v>4.8199934250000007</v>
      </c>
      <c r="I42" s="151">
        <f>G42+H42</f>
        <v>735.27932177699995</v>
      </c>
    </row>
    <row r="43" spans="1:17" ht="13.5" thickBot="1" x14ac:dyDescent="0.25">
      <c r="A43" s="146" t="s">
        <v>68</v>
      </c>
      <c r="B43" s="150">
        <f>'Schools and Kindergartens'!J15+'Schools and Kindergartens'!K15+Medicine!J15+Medicine!K15</f>
        <v>146.09186567040001</v>
      </c>
      <c r="C43" s="150">
        <f>Medicine!J32+Medicine!K32</f>
        <v>1.0282652640000001</v>
      </c>
      <c r="D43" s="151">
        <f>Total!J9+Total!K9</f>
        <v>147.12013093440004</v>
      </c>
      <c r="E43" s="152"/>
      <c r="F43" s="153" t="s">
        <v>68</v>
      </c>
      <c r="G43" s="154">
        <f>H21+Q21</f>
        <v>146.09186567040001</v>
      </c>
      <c r="H43" s="155">
        <f>H35+Q35</f>
        <v>1.0282652640000003</v>
      </c>
      <c r="I43" s="151">
        <f>G43+H43</f>
        <v>147.12013093440001</v>
      </c>
    </row>
    <row r="44" spans="1:17" ht="13.5" thickBot="1" x14ac:dyDescent="0.25">
      <c r="A44" s="149" t="s">
        <v>69</v>
      </c>
      <c r="B44" s="156">
        <f>'Schools and Kindergartens'!J16+'Schools and Kindergartens'!K16+Medicine!J16+Medicine!K16</f>
        <v>584.36746268160005</v>
      </c>
      <c r="C44" s="156">
        <f>Medicine!J33+Medicine!K33</f>
        <v>3.7917281610000004</v>
      </c>
      <c r="D44" s="157">
        <f>Total!J10+Total!K10</f>
        <v>588.15919084260008</v>
      </c>
      <c r="E44" s="152"/>
      <c r="F44" s="158" t="s">
        <v>69</v>
      </c>
      <c r="G44" s="154">
        <f>H22+Q22</f>
        <v>584.36746268160005</v>
      </c>
      <c r="H44" s="155">
        <f>H36+Q36</f>
        <v>3.7917281610000009</v>
      </c>
      <c r="I44" s="157">
        <f>G44+H44</f>
        <v>588.15919084260008</v>
      </c>
    </row>
    <row r="49" spans="8:11" x14ac:dyDescent="0.2">
      <c r="H49" s="11"/>
      <c r="I49" s="11"/>
      <c r="J49" s="11"/>
      <c r="K49" s="11"/>
    </row>
    <row r="50" spans="8:11" x14ac:dyDescent="0.2">
      <c r="H50" s="11"/>
      <c r="I50" s="11"/>
      <c r="J50" s="11"/>
      <c r="K50" s="11"/>
    </row>
    <row r="51" spans="8:11" x14ac:dyDescent="0.2">
      <c r="H51" s="11"/>
      <c r="I51" s="11"/>
      <c r="J51" s="11"/>
      <c r="K51" s="11"/>
    </row>
  </sheetData>
  <mergeCells count="35">
    <mergeCell ref="B26:C26"/>
    <mergeCell ref="D26:E26"/>
    <mergeCell ref="F26:G26"/>
    <mergeCell ref="K26:L26"/>
    <mergeCell ref="M26:N26"/>
    <mergeCell ref="H25:H31"/>
    <mergeCell ref="K25:L25"/>
    <mergeCell ref="M25:N25"/>
    <mergeCell ref="O25:P25"/>
    <mergeCell ref="Q25:Q31"/>
    <mergeCell ref="O26:P26"/>
    <mergeCell ref="O11:P11"/>
    <mergeCell ref="Q11:Q17"/>
    <mergeCell ref="B12:C12"/>
    <mergeCell ref="D12:E12"/>
    <mergeCell ref="F12:G12"/>
    <mergeCell ref="K12:L12"/>
    <mergeCell ref="M12:N12"/>
    <mergeCell ref="O12:P12"/>
    <mergeCell ref="A40:D40"/>
    <mergeCell ref="A1:E1"/>
    <mergeCell ref="A8:E8"/>
    <mergeCell ref="A10:C10"/>
    <mergeCell ref="J10:M10"/>
    <mergeCell ref="B11:C11"/>
    <mergeCell ref="D11:E11"/>
    <mergeCell ref="F11:G11"/>
    <mergeCell ref="H11:H17"/>
    <mergeCell ref="K11:L11"/>
    <mergeCell ref="M11:N11"/>
    <mergeCell ref="A24:C24"/>
    <mergeCell ref="J24:L24"/>
    <mergeCell ref="B25:C25"/>
    <mergeCell ref="D25:E25"/>
    <mergeCell ref="F25:G2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A22" sqref="A22"/>
    </sheetView>
  </sheetViews>
  <sheetFormatPr defaultRowHeight="12.75" x14ac:dyDescent="0.2"/>
  <cols>
    <col min="1" max="1" width="45" customWidth="1"/>
  </cols>
  <sheetData>
    <row r="1" spans="1:2" ht="21" customHeight="1" thickBot="1" x14ac:dyDescent="0.25">
      <c r="A1" s="76" t="s">
        <v>37</v>
      </c>
      <c r="B1" s="76">
        <v>60</v>
      </c>
    </row>
    <row r="2" spans="1:2" ht="26.25" customHeight="1" thickBot="1" x14ac:dyDescent="0.25">
      <c r="A2" s="97" t="s">
        <v>38</v>
      </c>
      <c r="B2" s="98">
        <f>(Total!P6-Total!P8)/1000000</f>
        <v>2.8728931484000002</v>
      </c>
    </row>
    <row r="3" spans="1:2" ht="24" customHeight="1" thickBot="1" x14ac:dyDescent="0.25">
      <c r="A3" s="99" t="s">
        <v>39</v>
      </c>
      <c r="B3" s="100">
        <f>B2/19*12</f>
        <v>1.8144588305684213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Lamps</vt:lpstr>
      <vt:lpstr>Schools and Kindergartens</vt:lpstr>
      <vt:lpstr>Medicine</vt:lpstr>
      <vt:lpstr>Total</vt:lpstr>
      <vt:lpstr>Total (devided by years)</vt:lpstr>
      <vt:lpstr>SSC threshold level</vt:lpstr>
    </vt:vector>
  </TitlesOfParts>
  <Company>ICF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Анна </cp:lastModifiedBy>
  <cp:lastPrinted>2012-10-10T06:52:40Z</cp:lastPrinted>
  <dcterms:created xsi:type="dcterms:W3CDTF">2010-03-31T09:11:07Z</dcterms:created>
  <dcterms:modified xsi:type="dcterms:W3CDTF">2012-12-14T10:26:48Z</dcterms:modified>
</cp:coreProperties>
</file>