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75" windowHeight="9405" activeTab="0"/>
  </bookViews>
  <sheets>
    <sheet name="ER" sheetId="1" r:id="rId1"/>
    <sheet name="Financial Analysis" sheetId="2" r:id="rId2"/>
  </sheets>
  <definedNames/>
  <calcPr fullCalcOnLoad="1"/>
</workbook>
</file>

<file path=xl/comments1.xml><?xml version="1.0" encoding="utf-8"?>
<comments xmlns="http://schemas.openxmlformats.org/spreadsheetml/2006/main">
  <authors>
    <author>klok</author>
  </authors>
  <commentList>
    <comment ref="A15" authorId="0">
      <text>
        <r>
          <rPr>
            <b/>
            <sz val="8"/>
            <rFont val="Tahoma"/>
            <family val="0"/>
          </rPr>
          <t>klok:</t>
        </r>
        <r>
          <rPr>
            <sz val="8"/>
            <rFont val="Tahoma"/>
            <family val="0"/>
          </rPr>
          <t xml:space="preserve">
Annual average over the crediting period (2008-06-01 to 2012-12-31 = approx 4.58 years)</t>
        </r>
      </text>
    </comment>
    <comment ref="F15" authorId="0">
      <text>
        <r>
          <rPr>
            <b/>
            <sz val="8"/>
            <rFont val="Tahoma"/>
            <family val="0"/>
          </rPr>
          <t>klok:</t>
        </r>
        <r>
          <rPr>
            <sz val="8"/>
            <rFont val="Tahoma"/>
            <family val="0"/>
          </rPr>
          <t xml:space="preserve">
Annual average over the crediting period (2008-06-01 to 2012-12-31 = approx 4.58 years)</t>
        </r>
      </text>
    </comment>
    <comment ref="S15" authorId="0">
      <text>
        <r>
          <rPr>
            <b/>
            <sz val="8"/>
            <rFont val="Tahoma"/>
            <family val="0"/>
          </rPr>
          <t>klok:</t>
        </r>
        <r>
          <rPr>
            <sz val="8"/>
            <rFont val="Tahoma"/>
            <family val="0"/>
          </rPr>
          <t xml:space="preserve">
Annual average over the crediting period (2008-06-01 to 2012-12-31 = approx 4.58 years)</t>
        </r>
      </text>
    </comment>
  </commentList>
</comments>
</file>

<file path=xl/sharedStrings.xml><?xml version="1.0" encoding="utf-8"?>
<sst xmlns="http://schemas.openxmlformats.org/spreadsheetml/2006/main" count="110" uniqueCount="49">
  <si>
    <t>Project Emissions - Flaring</t>
  </si>
  <si>
    <t>Baseline Emissions - Flaring</t>
  </si>
  <si>
    <t>Year</t>
  </si>
  <si>
    <t>YALTA</t>
  </si>
  <si>
    <t>ALUSHTA</t>
  </si>
  <si>
    <t>TOTAL</t>
  </si>
  <si>
    <t>Methane Released</t>
  </si>
  <si>
    <t>tonnes CO2e</t>
  </si>
  <si>
    <t>tonnes CH4</t>
  </si>
  <si>
    <t>Sum 2008-2012</t>
  </si>
  <si>
    <t>PEy1</t>
  </si>
  <si>
    <t>PEy2</t>
  </si>
  <si>
    <t>PEy3</t>
  </si>
  <si>
    <t>Total Peyx</t>
  </si>
  <si>
    <t>Yalta Alushta LFG Project</t>
  </si>
  <si>
    <t>Emission Reductions Result</t>
  </si>
  <si>
    <t>Yalta and Alushta</t>
  </si>
  <si>
    <t>Yalta</t>
  </si>
  <si>
    <t>Alushta</t>
  </si>
  <si>
    <t>Flaring</t>
  </si>
  <si>
    <t>per unit</t>
  </si>
  <si>
    <t>Landfill Surface area</t>
  </si>
  <si>
    <t>hectares</t>
  </si>
  <si>
    <t>Collection system area</t>
  </si>
  <si>
    <t>Power Tarriff</t>
  </si>
  <si>
    <t>Euro/MWh</t>
  </si>
  <si>
    <t>n/a</t>
  </si>
  <si>
    <t>Quarter depreciation</t>
  </si>
  <si>
    <t>Income tax</t>
  </si>
  <si>
    <t>ERU price</t>
  </si>
  <si>
    <t>Euro</t>
  </si>
  <si>
    <t>EQUIPMENT COSTS</t>
  </si>
  <si>
    <t>Pumping Test</t>
  </si>
  <si>
    <t>Landfill covering</t>
  </si>
  <si>
    <t>Collection system</t>
  </si>
  <si>
    <t>Flare / blower+Monitoring equipment</t>
  </si>
  <si>
    <t>Utilization system (engine)</t>
  </si>
  <si>
    <t>Diesel power station</t>
  </si>
  <si>
    <t>Connection to the grid - line</t>
  </si>
  <si>
    <t>Planning / design / management</t>
  </si>
  <si>
    <t>Total project cost with 5% conting,</t>
  </si>
  <si>
    <t>Annual maintenance / monitoring / labor cost</t>
  </si>
  <si>
    <t>Number of Years during the Crediting Period</t>
  </si>
  <si>
    <t xml:space="preserve">Annual Avg </t>
  </si>
  <si>
    <t xml:space="preserve">  `</t>
  </si>
  <si>
    <t>Number of Years in 2008</t>
  </si>
  <si>
    <t>Sum 2008 Jun - 2012</t>
  </si>
  <si>
    <t>Operating Months in 2008</t>
  </si>
  <si>
    <t>Full 2008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</si>
</sst>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2]\ #,##0"/>
    <numFmt numFmtId="165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ck"/>
      <right style="thick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ck"/>
      <right/>
      <top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</cellStyleXfs>
  <cellXfs count="1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3" fontId="0" fillId="34" borderId="22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34" borderId="24" xfId="0" applyFont="1" applyFill="1" applyBorder="1" applyAlignment="1">
      <alignment horizontal="center" wrapText="1"/>
    </xf>
    <xf numFmtId="0" fontId="0" fillId="34" borderId="25" xfId="0" applyFont="1" applyFill="1" applyBorder="1" applyAlignment="1">
      <alignment horizontal="center" wrapText="1"/>
    </xf>
    <xf numFmtId="3" fontId="0" fillId="34" borderId="26" xfId="0" applyNumberFormat="1" applyFont="1" applyFill="1" applyBorder="1" applyAlignment="1">
      <alignment/>
    </xf>
    <xf numFmtId="3" fontId="0" fillId="34" borderId="27" xfId="0" applyNumberFormat="1" applyFont="1" applyFill="1" applyBorder="1" applyAlignment="1">
      <alignment/>
    </xf>
    <xf numFmtId="3" fontId="0" fillId="34" borderId="28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61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7" fillId="0" borderId="0" xfId="61" applyFont="1" applyAlignment="1">
      <alignment horizontal="left"/>
      <protection/>
    </xf>
    <xf numFmtId="0" fontId="0" fillId="35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43" fillId="0" borderId="20" xfId="57" applyNumberFormat="1" applyFont="1" applyBorder="1" applyAlignment="1">
      <alignment horizontal="center"/>
    </xf>
    <xf numFmtId="9" fontId="43" fillId="0" borderId="20" xfId="57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36" borderId="20" xfId="0" applyNumberForma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9" fontId="3" fillId="0" borderId="20" xfId="57" applyFont="1" applyBorder="1" applyAlignment="1">
      <alignment horizontal="center"/>
    </xf>
    <xf numFmtId="3" fontId="0" fillId="34" borderId="31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0" fillId="34" borderId="36" xfId="0" applyFont="1" applyFill="1" applyBorder="1" applyAlignment="1">
      <alignment horizontal="center" wrapText="1"/>
    </xf>
    <xf numFmtId="3" fontId="0" fillId="34" borderId="37" xfId="0" applyNumberFormat="1" applyFont="1" applyFill="1" applyBorder="1" applyAlignment="1">
      <alignment/>
    </xf>
    <xf numFmtId="3" fontId="0" fillId="34" borderId="38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4" borderId="40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0" fillId="34" borderId="42" xfId="0" applyNumberFormat="1" applyFont="1" applyFill="1" applyBorder="1" applyAlignment="1">
      <alignment/>
    </xf>
    <xf numFmtId="3" fontId="0" fillId="34" borderId="43" xfId="0" applyNumberFormat="1" applyFont="1" applyFill="1" applyBorder="1" applyAlignment="1">
      <alignment/>
    </xf>
    <xf numFmtId="3" fontId="0" fillId="34" borderId="44" xfId="0" applyNumberFormat="1" applyFont="1" applyFill="1" applyBorder="1" applyAlignment="1">
      <alignment/>
    </xf>
    <xf numFmtId="0" fontId="0" fillId="33" borderId="30" xfId="0" applyFill="1" applyBorder="1" applyAlignment="1">
      <alignment horizontal="center" wrapText="1"/>
    </xf>
    <xf numFmtId="3" fontId="0" fillId="34" borderId="4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34" borderId="46" xfId="0" applyNumberFormat="1" applyFont="1" applyFill="1" applyBorder="1" applyAlignment="1">
      <alignment/>
    </xf>
    <xf numFmtId="3" fontId="0" fillId="34" borderId="4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18" xfId="0" applyFill="1" applyBorder="1" applyAlignment="1">
      <alignment horizontal="right"/>
    </xf>
    <xf numFmtId="3" fontId="0" fillId="34" borderId="48" xfId="0" applyNumberFormat="1" applyFont="1" applyFill="1" applyBorder="1" applyAlignment="1">
      <alignment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5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7" borderId="52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4" borderId="58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wrapText="1"/>
    </xf>
    <xf numFmtId="0" fontId="0" fillId="33" borderId="57" xfId="0" applyFill="1" applyBorder="1" applyAlignment="1">
      <alignment horizontal="center" wrapText="1"/>
    </xf>
    <xf numFmtId="0" fontId="0" fillId="33" borderId="62" xfId="0" applyFill="1" applyBorder="1" applyAlignment="1">
      <alignment horizontal="center" wrapText="1"/>
    </xf>
    <xf numFmtId="0" fontId="0" fillId="33" borderId="63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5" fillId="0" borderId="18" xfId="61" applyFont="1" applyBorder="1" applyAlignment="1">
      <alignment horizontal="center"/>
      <protection/>
    </xf>
    <xf numFmtId="0" fontId="5" fillId="0" borderId="64" xfId="6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Lugansk_landfill_en_ru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5.28125" style="0" customWidth="1"/>
    <col min="6" max="6" width="26.7109375" style="0" customWidth="1"/>
    <col min="19" max="19" width="25.8515625" style="0" customWidth="1"/>
    <col min="20" max="21" width="10.140625" style="0" customWidth="1"/>
    <col min="22" max="22" width="2.7109375" style="0" customWidth="1"/>
    <col min="23" max="24" width="10.140625" style="0" customWidth="1"/>
    <col min="25" max="25" width="2.00390625" style="0" customWidth="1"/>
    <col min="26" max="26" width="10.140625" style="0" customWidth="1"/>
  </cols>
  <sheetData>
    <row r="1" spans="1:26" ht="15">
      <c r="A1" s="87" t="s">
        <v>14</v>
      </c>
      <c r="B1" s="88"/>
      <c r="C1" s="88"/>
      <c r="D1" s="89"/>
      <c r="F1" s="87" t="s">
        <v>14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S1" s="87" t="s">
        <v>14</v>
      </c>
      <c r="T1" s="88"/>
      <c r="U1" s="88"/>
      <c r="V1" s="88"/>
      <c r="W1" s="88"/>
      <c r="X1" s="88"/>
      <c r="Y1" s="88"/>
      <c r="Z1" s="89"/>
    </row>
    <row r="2" spans="1:26" ht="15">
      <c r="A2" s="90" t="s">
        <v>15</v>
      </c>
      <c r="B2" s="91"/>
      <c r="C2" s="91"/>
      <c r="D2" s="92"/>
      <c r="F2" s="90" t="s">
        <v>0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S2" s="90" t="s">
        <v>1</v>
      </c>
      <c r="T2" s="91"/>
      <c r="U2" s="91"/>
      <c r="V2" s="91"/>
      <c r="W2" s="91"/>
      <c r="X2" s="91"/>
      <c r="Y2" s="91"/>
      <c r="Z2" s="92"/>
    </row>
    <row r="3" spans="1:26" ht="15">
      <c r="A3" s="93"/>
      <c r="B3" s="94"/>
      <c r="C3" s="94"/>
      <c r="D3" s="95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S3" s="93"/>
      <c r="T3" s="94"/>
      <c r="U3" s="94"/>
      <c r="V3" s="94"/>
      <c r="W3" s="94"/>
      <c r="X3" s="94"/>
      <c r="Y3" s="94"/>
      <c r="Z3" s="95"/>
    </row>
    <row r="4" spans="1:26" ht="15">
      <c r="A4" s="81" t="s">
        <v>2</v>
      </c>
      <c r="B4" s="96" t="s">
        <v>3</v>
      </c>
      <c r="C4" s="98" t="s">
        <v>4</v>
      </c>
      <c r="D4" s="100" t="s">
        <v>5</v>
      </c>
      <c r="F4" s="81" t="s">
        <v>2</v>
      </c>
      <c r="G4" s="83" t="s">
        <v>3</v>
      </c>
      <c r="H4" s="84"/>
      <c r="I4" s="84"/>
      <c r="J4" s="84"/>
      <c r="K4" s="1"/>
      <c r="L4" s="83" t="s">
        <v>4</v>
      </c>
      <c r="M4" s="84"/>
      <c r="N4" s="85"/>
      <c r="O4" s="86"/>
      <c r="P4" s="2"/>
      <c r="Q4" s="3" t="s">
        <v>5</v>
      </c>
      <c r="S4" s="81" t="s">
        <v>2</v>
      </c>
      <c r="T4" s="102" t="s">
        <v>3</v>
      </c>
      <c r="U4" s="103"/>
      <c r="V4" s="6"/>
      <c r="W4" s="85" t="s">
        <v>4</v>
      </c>
      <c r="X4" s="103"/>
      <c r="Y4" s="6"/>
      <c r="Z4" s="4" t="s">
        <v>5</v>
      </c>
    </row>
    <row r="5" spans="1:26" ht="30">
      <c r="A5" s="81"/>
      <c r="B5" s="97"/>
      <c r="C5" s="99"/>
      <c r="D5" s="101"/>
      <c r="F5" s="81"/>
      <c r="G5" s="14" t="s">
        <v>10</v>
      </c>
      <c r="H5" s="15" t="s">
        <v>11</v>
      </c>
      <c r="I5" s="15" t="s">
        <v>12</v>
      </c>
      <c r="J5" s="16" t="s">
        <v>13</v>
      </c>
      <c r="K5" s="12"/>
      <c r="L5" s="14" t="s">
        <v>10</v>
      </c>
      <c r="M5" s="15" t="s">
        <v>11</v>
      </c>
      <c r="N5" s="15" t="s">
        <v>12</v>
      </c>
      <c r="O5" s="16" t="s">
        <v>13</v>
      </c>
      <c r="P5" s="13"/>
      <c r="Q5" s="17" t="s">
        <v>13</v>
      </c>
      <c r="S5" s="81"/>
      <c r="T5" s="104" t="s">
        <v>6</v>
      </c>
      <c r="U5" s="105"/>
      <c r="V5" s="6"/>
      <c r="W5" s="106" t="s">
        <v>6</v>
      </c>
      <c r="X5" s="105"/>
      <c r="Y5" s="6"/>
      <c r="Z5" s="5"/>
    </row>
    <row r="6" spans="1:26" ht="30.75" thickBot="1">
      <c r="A6" s="82"/>
      <c r="B6" s="28" t="s">
        <v>7</v>
      </c>
      <c r="C6" s="19" t="s">
        <v>7</v>
      </c>
      <c r="D6" s="29" t="s">
        <v>7</v>
      </c>
      <c r="F6" s="82"/>
      <c r="G6" s="18" t="s">
        <v>7</v>
      </c>
      <c r="H6" s="19" t="s">
        <v>7</v>
      </c>
      <c r="I6" s="19" t="s">
        <v>7</v>
      </c>
      <c r="J6" s="19" t="s">
        <v>7</v>
      </c>
      <c r="K6" s="12"/>
      <c r="L6" s="18" t="s">
        <v>7</v>
      </c>
      <c r="M6" s="19" t="s">
        <v>7</v>
      </c>
      <c r="N6" s="19" t="s">
        <v>7</v>
      </c>
      <c r="O6" s="20" t="s">
        <v>7</v>
      </c>
      <c r="P6" s="13"/>
      <c r="Q6" s="63" t="s">
        <v>7</v>
      </c>
      <c r="S6" s="82"/>
      <c r="T6" s="7" t="s">
        <v>8</v>
      </c>
      <c r="U6" s="8" t="s">
        <v>7</v>
      </c>
      <c r="V6" s="6"/>
      <c r="W6" s="72" t="s">
        <v>8</v>
      </c>
      <c r="X6" s="72" t="s">
        <v>7</v>
      </c>
      <c r="Y6" s="6"/>
      <c r="Z6" s="9" t="s">
        <v>7</v>
      </c>
    </row>
    <row r="7" spans="1:26" ht="15">
      <c r="A7" s="79" t="s">
        <v>48</v>
      </c>
      <c r="B7" s="58">
        <f>U7-J7</f>
        <v>26584.096978578833</v>
      </c>
      <c r="C7" s="59">
        <f>X7-O7</f>
        <v>11871.43354595331</v>
      </c>
      <c r="D7" s="61">
        <f>B7+C7</f>
        <v>38455.53052453214</v>
      </c>
      <c r="F7" s="79" t="s">
        <v>48</v>
      </c>
      <c r="G7" s="58">
        <v>29222.3462552361</v>
      </c>
      <c r="H7" s="59">
        <v>2969.3674420643133</v>
      </c>
      <c r="I7" s="59">
        <v>140.21</v>
      </c>
      <c r="J7" s="61">
        <f>SUM(G7:I7)</f>
        <v>32331.923697300415</v>
      </c>
      <c r="K7" s="22"/>
      <c r="L7" s="58">
        <v>13083.348850954235</v>
      </c>
      <c r="M7" s="59">
        <v>1329.4370606614784</v>
      </c>
      <c r="N7" s="60">
        <v>93.5</v>
      </c>
      <c r="O7" s="61">
        <f>SUM(L7:N7)</f>
        <v>14506.285911615712</v>
      </c>
      <c r="P7" s="22"/>
      <c r="Q7" s="64">
        <f aca="true" t="shared" si="0" ref="Q7:Q12">O7+J7</f>
        <v>46838.20960891613</v>
      </c>
      <c r="S7" s="79" t="s">
        <v>48</v>
      </c>
      <c r="T7" s="58">
        <v>2805.524794089488</v>
      </c>
      <c r="U7" s="67">
        <f>T7*21</f>
        <v>58916.02067587925</v>
      </c>
      <c r="V7" s="70"/>
      <c r="W7" s="58">
        <v>1256.0818789318582</v>
      </c>
      <c r="X7" s="61">
        <f aca="true" t="shared" si="1" ref="X7:X12">W7*21</f>
        <v>26377.719457569023</v>
      </c>
      <c r="Y7" s="71"/>
      <c r="Z7" s="64">
        <f>U7+X7</f>
        <v>85293.74013344827</v>
      </c>
    </row>
    <row r="8" spans="1:26" ht="15">
      <c r="A8" s="79" t="s">
        <v>47</v>
      </c>
      <c r="B8" s="30">
        <f>B7*$A$22</f>
        <v>15507.389904170986</v>
      </c>
      <c r="C8" s="21">
        <f>C7*$A$22</f>
        <v>6925.002901806098</v>
      </c>
      <c r="D8" s="31">
        <f>D7*$A$22</f>
        <v>22432.392805977084</v>
      </c>
      <c r="F8" s="79" t="s">
        <v>47</v>
      </c>
      <c r="G8" s="32">
        <f>G7*$A$22</f>
        <v>17046.36864888773</v>
      </c>
      <c r="H8" s="23">
        <f>H7*$A$22</f>
        <v>1732.1310078708495</v>
      </c>
      <c r="I8" s="23">
        <f>I7*$A$22</f>
        <v>81.78916666666667</v>
      </c>
      <c r="J8" s="31">
        <f>J7*$A$22</f>
        <v>18860.288823425242</v>
      </c>
      <c r="K8" s="22"/>
      <c r="L8" s="32">
        <f>L7*$A$22</f>
        <v>7631.9534963899705</v>
      </c>
      <c r="M8" s="23">
        <f>M7*$A$22</f>
        <v>775.5049520525291</v>
      </c>
      <c r="N8" s="24">
        <f>N7*$A$22</f>
        <v>54.54166666666667</v>
      </c>
      <c r="O8" s="31">
        <f>O7*$A$22</f>
        <v>8462.000115109166</v>
      </c>
      <c r="P8" s="22"/>
      <c r="Q8" s="65">
        <f>Q7*$A$22</f>
        <v>27322.28893853441</v>
      </c>
      <c r="S8" s="79" t="s">
        <v>47</v>
      </c>
      <c r="T8" s="32">
        <f>T7*$A$22</f>
        <v>1636.5561298855346</v>
      </c>
      <c r="U8" s="68">
        <f>U7*$A$22</f>
        <v>34367.67872759623</v>
      </c>
      <c r="V8" s="70"/>
      <c r="W8" s="32">
        <f>W7*$A$22</f>
        <v>732.7144293769173</v>
      </c>
      <c r="X8" s="33">
        <f>X7*$A$22</f>
        <v>15387.003016915265</v>
      </c>
      <c r="Y8" s="71"/>
      <c r="Z8" s="73">
        <f>Z7*$A$22</f>
        <v>49754.681744511494</v>
      </c>
    </row>
    <row r="9" spans="1:26" ht="15">
      <c r="A9" s="10">
        <v>2009</v>
      </c>
      <c r="B9" s="30">
        <f>U9-J9</f>
        <v>28705.435928003368</v>
      </c>
      <c r="C9" s="21">
        <f>X9-O9</f>
        <v>12368.151869603065</v>
      </c>
      <c r="D9" s="31">
        <f>B9+C9</f>
        <v>41073.58779760644</v>
      </c>
      <c r="F9" s="10">
        <v>2009</v>
      </c>
      <c r="G9" s="32">
        <v>31541.97614702308</v>
      </c>
      <c r="H9" s="23">
        <v>3205.071769778151</v>
      </c>
      <c r="I9" s="23">
        <v>140.21</v>
      </c>
      <c r="J9" s="31">
        <f>SUM(G9:I9)</f>
        <v>34887.25791680123</v>
      </c>
      <c r="K9" s="22"/>
      <c r="L9" s="32">
        <v>13626.497635192063</v>
      </c>
      <c r="M9" s="23">
        <v>1384.6279855114515</v>
      </c>
      <c r="N9" s="24">
        <v>93.5</v>
      </c>
      <c r="O9" s="31">
        <f>SUM(L9:N9)</f>
        <v>15104.625620703515</v>
      </c>
      <c r="P9" s="22"/>
      <c r="Q9" s="65">
        <f t="shared" si="0"/>
        <v>49991.88353750475</v>
      </c>
      <c r="S9" s="10">
        <v>2009</v>
      </c>
      <c r="T9" s="32">
        <v>3028.2235164192666</v>
      </c>
      <c r="U9" s="68">
        <f>T9*21</f>
        <v>63592.6938448046</v>
      </c>
      <c r="V9" s="70"/>
      <c r="W9" s="32">
        <v>1308.2274995384087</v>
      </c>
      <c r="X9" s="33">
        <f t="shared" si="1"/>
        <v>27472.77749030658</v>
      </c>
      <c r="Y9" s="71"/>
      <c r="Z9" s="73">
        <f>U9+X9</f>
        <v>91065.47133511119</v>
      </c>
    </row>
    <row r="10" spans="1:26" ht="15">
      <c r="A10" s="10">
        <v>2010</v>
      </c>
      <c r="B10" s="30">
        <f>U10-J10</f>
        <v>30705.516321108065</v>
      </c>
      <c r="C10" s="21">
        <f>X10-O10</f>
        <v>12847.715600341371</v>
      </c>
      <c r="D10" s="31">
        <f>B10+C10</f>
        <v>43553.231921449435</v>
      </c>
      <c r="F10" s="10">
        <v>2010</v>
      </c>
      <c r="G10" s="32">
        <v>33729.01290844269</v>
      </c>
      <c r="H10" s="23">
        <v>3427.302924567562</v>
      </c>
      <c r="I10" s="23">
        <v>140.21</v>
      </c>
      <c r="J10" s="31">
        <f>SUM(G10:I10)</f>
        <v>37296.52583301025</v>
      </c>
      <c r="K10" s="22"/>
      <c r="L10" s="32">
        <v>14150.888310778922</v>
      </c>
      <c r="M10" s="23">
        <v>1437.9128444823743</v>
      </c>
      <c r="N10" s="24">
        <v>93.5</v>
      </c>
      <c r="O10" s="31">
        <f>SUM(L10:N10)</f>
        <v>15682.301155261297</v>
      </c>
      <c r="P10" s="22"/>
      <c r="Q10" s="65">
        <f t="shared" si="0"/>
        <v>52978.82698827155</v>
      </c>
      <c r="S10" s="10">
        <v>2010</v>
      </c>
      <c r="T10" s="32">
        <v>3238.1924835294435</v>
      </c>
      <c r="U10" s="68">
        <f>T10*21</f>
        <v>68002.04215411832</v>
      </c>
      <c r="V10" s="70"/>
      <c r="W10" s="32">
        <v>1358.5722264572698</v>
      </c>
      <c r="X10" s="33">
        <f t="shared" si="1"/>
        <v>28530.016755602668</v>
      </c>
      <c r="Y10" s="71"/>
      <c r="Z10" s="73">
        <f>U10+X10</f>
        <v>96532.05890972099</v>
      </c>
    </row>
    <row r="11" spans="1:26" ht="15">
      <c r="A11" s="10">
        <v>2011</v>
      </c>
      <c r="B11" s="30">
        <f>U11-J11</f>
        <v>32603.370276981783</v>
      </c>
      <c r="C11" s="21">
        <f>X11-O11</f>
        <v>13313.388074846931</v>
      </c>
      <c r="D11" s="31">
        <f>B11+C11</f>
        <v>45916.758351828714</v>
      </c>
      <c r="F11" s="10">
        <v>2011</v>
      </c>
      <c r="G11" s="32">
        <v>35804.26767500654</v>
      </c>
      <c r="H11" s="23">
        <v>3638.1755863313083</v>
      </c>
      <c r="I11" s="23">
        <v>140.21</v>
      </c>
      <c r="J11" s="31">
        <f>SUM(G11:I11)</f>
        <v>39582.653261337844</v>
      </c>
      <c r="K11" s="22"/>
      <c r="L11" s="32">
        <v>14660.08925291904</v>
      </c>
      <c r="M11" s="23">
        <v>1489.6542305385474</v>
      </c>
      <c r="N11" s="24">
        <v>93.5</v>
      </c>
      <c r="O11" s="31">
        <f>SUM(L11:N11)</f>
        <v>16243.243483457587</v>
      </c>
      <c r="P11" s="22"/>
      <c r="Q11" s="65">
        <f t="shared" si="0"/>
        <v>55825.896744795435</v>
      </c>
      <c r="S11" s="10">
        <v>2011</v>
      </c>
      <c r="T11" s="32">
        <v>3437.4296923009347</v>
      </c>
      <c r="U11" s="68">
        <f>T11*21</f>
        <v>72186.02353831963</v>
      </c>
      <c r="V11" s="70"/>
      <c r="W11" s="32">
        <v>1407.4586456335485</v>
      </c>
      <c r="X11" s="33">
        <f t="shared" si="1"/>
        <v>29556.631558304518</v>
      </c>
      <c r="Y11" s="71"/>
      <c r="Z11" s="73">
        <f>U11+X11</f>
        <v>101742.65509662415</v>
      </c>
    </row>
    <row r="12" spans="1:26" ht="15.75" thickBot="1">
      <c r="A12" s="10">
        <v>2012</v>
      </c>
      <c r="B12" s="75">
        <f>U12-J12</f>
        <v>34415.17962937766</v>
      </c>
      <c r="C12" s="76">
        <f>X12-O12</f>
        <v>13767.950279439676</v>
      </c>
      <c r="D12" s="80">
        <f>B12+C12</f>
        <v>48183.12990881733</v>
      </c>
      <c r="F12" s="10">
        <v>2012</v>
      </c>
      <c r="G12" s="34">
        <v>37785.43486810256</v>
      </c>
      <c r="H12" s="35">
        <v>3839.4877365975167</v>
      </c>
      <c r="I12" s="35">
        <v>140.21</v>
      </c>
      <c r="J12" s="80">
        <f>SUM(G12:I12)</f>
        <v>41765.13260470008</v>
      </c>
      <c r="K12" s="22"/>
      <c r="L12" s="34">
        <v>15157.141399034565</v>
      </c>
      <c r="M12" s="35">
        <v>1540.1611421599634</v>
      </c>
      <c r="N12" s="62">
        <v>93.5</v>
      </c>
      <c r="O12" s="80">
        <f>SUM(L12:N12)</f>
        <v>16790.802541194527</v>
      </c>
      <c r="P12" s="22"/>
      <c r="Q12" s="66">
        <f t="shared" si="0"/>
        <v>58555.935145894604</v>
      </c>
      <c r="S12" s="10">
        <v>2012</v>
      </c>
      <c r="T12" s="34">
        <v>3627.6339159084637</v>
      </c>
      <c r="U12" s="69">
        <f>T12*21</f>
        <v>76180.31223407773</v>
      </c>
      <c r="V12" s="70"/>
      <c r="W12" s="34">
        <v>1455.1787057444858</v>
      </c>
      <c r="X12" s="36">
        <f t="shared" si="1"/>
        <v>30558.752820634203</v>
      </c>
      <c r="Y12" s="71"/>
      <c r="Z12" s="25">
        <f>U12+X12</f>
        <v>106739.06505471194</v>
      </c>
    </row>
    <row r="13" spans="1:26" ht="15">
      <c r="A13" s="11" t="s">
        <v>9</v>
      </c>
      <c r="B13" s="26">
        <f>B7+SUM(B9:B12)</f>
        <v>153013.59913404973</v>
      </c>
      <c r="C13" s="26">
        <f>C7+SUM(C9:C12)</f>
        <v>64168.639370184355</v>
      </c>
      <c r="D13" s="26">
        <f>D7+SUM(D9:D12)</f>
        <v>217182.23850423406</v>
      </c>
      <c r="F13" s="11" t="s">
        <v>9</v>
      </c>
      <c r="G13" s="26">
        <f>G7+SUM(G9:G12)</f>
        <v>168083.03785381097</v>
      </c>
      <c r="H13" s="26">
        <f>H7+SUM(H9:H12)</f>
        <v>17079.405459338854</v>
      </c>
      <c r="I13" s="26">
        <f>I7+SUM(I9:I12)</f>
        <v>701.0500000000001</v>
      </c>
      <c r="J13" s="26">
        <f>J7+SUM(J9:J12)</f>
        <v>185863.49331314984</v>
      </c>
      <c r="K13" s="27"/>
      <c r="L13" s="26">
        <f>L7+SUM(L9:L12)</f>
        <v>70677.96544887882</v>
      </c>
      <c r="M13" s="26">
        <f>M7+SUM(M9:M12)</f>
        <v>7181.793263353815</v>
      </c>
      <c r="N13" s="26">
        <f>N7+SUM(N9:N12)</f>
        <v>467.5</v>
      </c>
      <c r="O13" s="26">
        <f>O7+SUM(O9:O12)</f>
        <v>78327.25871223264</v>
      </c>
      <c r="P13" s="26"/>
      <c r="Q13" s="26">
        <f>Q7+SUM(Q9:Q12)</f>
        <v>264190.7520253825</v>
      </c>
      <c r="S13" s="11" t="s">
        <v>9</v>
      </c>
      <c r="T13" s="26">
        <f>T7+SUM(T9:T12)</f>
        <v>16137.004402247596</v>
      </c>
      <c r="U13" s="26">
        <f>U7+SUM(U9:U12)</f>
        <v>338877.0924471995</v>
      </c>
      <c r="V13" s="26"/>
      <c r="W13" s="26">
        <f>W7+SUM(W9:W12)</f>
        <v>6785.51895630557</v>
      </c>
      <c r="X13" s="26">
        <f>X7+SUM(X9:X12)</f>
        <v>142495.89808241697</v>
      </c>
      <c r="Y13" s="26"/>
      <c r="Z13" s="26">
        <f>Z7+SUM(Z9:Z12)</f>
        <v>481372.99052961654</v>
      </c>
    </row>
    <row r="14" spans="1:26" ht="15">
      <c r="A14" s="11" t="s">
        <v>46</v>
      </c>
      <c r="B14" s="26">
        <f>SUM(B8:B12)</f>
        <v>141936.8920596419</v>
      </c>
      <c r="C14" s="26">
        <f>SUM(C8:C12)</f>
        <v>59222.20872603714</v>
      </c>
      <c r="D14" s="26">
        <f>SUM(D8:D12)</f>
        <v>201159.10078567898</v>
      </c>
      <c r="F14" s="11" t="s">
        <v>46</v>
      </c>
      <c r="G14" s="26">
        <f>SUM(G8:G12)</f>
        <v>155907.0602474626</v>
      </c>
      <c r="H14" s="26">
        <f>SUM(H8:H12)</f>
        <v>15842.169025145387</v>
      </c>
      <c r="I14" s="26">
        <f>SUM(I8:I12)</f>
        <v>642.6291666666667</v>
      </c>
      <c r="J14" s="26">
        <f>SUM(J8:J12)</f>
        <v>172391.85843927466</v>
      </c>
      <c r="K14" s="27"/>
      <c r="L14" s="26">
        <f>SUM(L8:L12)</f>
        <v>65226.570094314564</v>
      </c>
      <c r="M14" s="26">
        <f>SUM(M8:M12)</f>
        <v>6627.861154744866</v>
      </c>
      <c r="N14" s="26">
        <f>SUM(N8:N12)</f>
        <v>428.5416666666667</v>
      </c>
      <c r="O14" s="26">
        <f>SUM(O8:O12)</f>
        <v>72282.97291572609</v>
      </c>
      <c r="P14" s="26"/>
      <c r="Q14" s="26">
        <f>SUM(Q8:Q12)</f>
        <v>244674.83135500073</v>
      </c>
      <c r="S14" s="11" t="s">
        <v>46</v>
      </c>
      <c r="T14" s="26">
        <f>SUM(T8:T12)</f>
        <v>14968.035738043644</v>
      </c>
      <c r="U14" s="26">
        <f>SUM(U8:U12)</f>
        <v>314328.7504989165</v>
      </c>
      <c r="V14" s="26"/>
      <c r="W14" s="26">
        <f>SUM(W8:W12)</f>
        <v>6262.15150675063</v>
      </c>
      <c r="X14" s="26">
        <f>SUM(X8:X12)</f>
        <v>131505.18164176325</v>
      </c>
      <c r="Y14" s="26"/>
      <c r="Z14" s="26">
        <f>SUM(Z8:Z12)</f>
        <v>445833.9321406798</v>
      </c>
    </row>
    <row r="15" spans="1:26" ht="15">
      <c r="A15" s="78" t="s">
        <v>43</v>
      </c>
      <c r="B15" s="74">
        <f>B14/$A$19</f>
        <v>30968.049176649143</v>
      </c>
      <c r="C15" s="74">
        <f>C14/$A$19</f>
        <v>12921.209176589922</v>
      </c>
      <c r="D15" s="74">
        <f>D14/$A$19</f>
        <v>43889.258353239056</v>
      </c>
      <c r="E15" s="74"/>
      <c r="F15" s="78" t="s">
        <v>43</v>
      </c>
      <c r="G15" s="74">
        <f>G14/$A$19</f>
        <v>34016.08587217366</v>
      </c>
      <c r="H15" s="74">
        <f>H14/$A$19</f>
        <v>3456.473241849903</v>
      </c>
      <c r="I15" s="74">
        <f>I14/$A$19</f>
        <v>140.21</v>
      </c>
      <c r="J15" s="74">
        <f>J14/$A$19</f>
        <v>37612.76911402356</v>
      </c>
      <c r="K15" s="74"/>
      <c r="L15" s="74">
        <f>L14/$A$19</f>
        <v>14231.25165694136</v>
      </c>
      <c r="M15" s="74">
        <f>M14/$A$19</f>
        <v>1446.07879739888</v>
      </c>
      <c r="N15" s="74">
        <f>N14/$A$19</f>
        <v>93.50000000000001</v>
      </c>
      <c r="O15" s="74">
        <f>O14/$A$19</f>
        <v>15770.83045434024</v>
      </c>
      <c r="P15" s="74"/>
      <c r="Q15" s="74">
        <f>Q14/$A$19</f>
        <v>53383.599568363796</v>
      </c>
      <c r="R15" s="74"/>
      <c r="S15" s="78" t="s">
        <v>43</v>
      </c>
      <c r="T15" s="74">
        <f>T14/$A$19</f>
        <v>3265.753251936795</v>
      </c>
      <c r="U15" s="74">
        <f>U14/$A$19</f>
        <v>68580.81829067269</v>
      </c>
      <c r="V15" s="74"/>
      <c r="W15" s="74">
        <f>W14/$A$19</f>
        <v>1366.2876014728647</v>
      </c>
      <c r="X15" s="74">
        <f>X14/$A$19</f>
        <v>28692.039630930165</v>
      </c>
      <c r="Y15" s="74"/>
      <c r="Z15" s="74">
        <f>Z14/$A$19</f>
        <v>97272.85792160287</v>
      </c>
    </row>
    <row r="18" spans="1:26" ht="15">
      <c r="A18" t="s">
        <v>42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5">
      <c r="A19" s="77">
        <f>(2012-2008)+((12-5)/12)</f>
        <v>4.583333333333333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7:26" ht="15"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5">
      <c r="A21" t="s">
        <v>45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5">
      <c r="A22" s="77">
        <f>(12-5)/12</f>
        <v>0.5833333333333334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6" ht="15">
      <c r="C26" t="s">
        <v>44</v>
      </c>
    </row>
  </sheetData>
  <sheetProtection/>
  <mergeCells count="21">
    <mergeCell ref="S4:S6"/>
    <mergeCell ref="T4:U4"/>
    <mergeCell ref="W4:X4"/>
    <mergeCell ref="T5:U5"/>
    <mergeCell ref="W5:X5"/>
    <mergeCell ref="S1:Z1"/>
    <mergeCell ref="S2:Z2"/>
    <mergeCell ref="F1:Q1"/>
    <mergeCell ref="F2:Q2"/>
    <mergeCell ref="F3:Q3"/>
    <mergeCell ref="S3:Z3"/>
    <mergeCell ref="F4:F6"/>
    <mergeCell ref="G4:J4"/>
    <mergeCell ref="L4:O4"/>
    <mergeCell ref="A1:D1"/>
    <mergeCell ref="A2:D2"/>
    <mergeCell ref="A3:D3"/>
    <mergeCell ref="B4:B5"/>
    <mergeCell ref="C4:C5"/>
    <mergeCell ref="A4:A6"/>
    <mergeCell ref="D4:D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22.8515625" style="40" bestFit="1" customWidth="1"/>
    <col min="2" max="2" width="9.421875" style="40" bestFit="1" customWidth="1"/>
    <col min="3" max="3" width="18.57421875" style="40" customWidth="1"/>
    <col min="4" max="5" width="11.7109375" style="40" bestFit="1" customWidth="1"/>
    <col min="6" max="6" width="11.421875" style="40" customWidth="1"/>
    <col min="7" max="7" width="10.28125" style="40" bestFit="1" customWidth="1"/>
    <col min="8" max="16384" width="9.140625" style="40" customWidth="1"/>
  </cols>
  <sheetData>
    <row r="2" spans="3:7" ht="15">
      <c r="C2" s="38" t="s">
        <v>16</v>
      </c>
      <c r="D2" s="107" t="s">
        <v>17</v>
      </c>
      <c r="E2" s="107"/>
      <c r="F2" s="107" t="s">
        <v>18</v>
      </c>
      <c r="G2" s="107"/>
    </row>
    <row r="3" spans="1:7" ht="15">
      <c r="A3" s="41"/>
      <c r="B3" s="41"/>
      <c r="C3" s="39" t="s">
        <v>19</v>
      </c>
      <c r="D3" s="39" t="s">
        <v>20</v>
      </c>
      <c r="E3" s="39" t="s">
        <v>19</v>
      </c>
      <c r="F3" s="39" t="s">
        <v>20</v>
      </c>
      <c r="G3" s="39" t="s">
        <v>19</v>
      </c>
    </row>
    <row r="4" spans="1:7" ht="15">
      <c r="A4" s="41" t="s">
        <v>21</v>
      </c>
      <c r="B4" s="41" t="s">
        <v>22</v>
      </c>
      <c r="C4" s="45"/>
      <c r="D4" s="39"/>
      <c r="E4" s="39">
        <v>3.4</v>
      </c>
      <c r="F4" s="39"/>
      <c r="G4" s="39">
        <v>3.2</v>
      </c>
    </row>
    <row r="5" spans="1:7" ht="15">
      <c r="A5" s="37" t="s">
        <v>23</v>
      </c>
      <c r="B5" s="37" t="s">
        <v>22</v>
      </c>
      <c r="C5" s="45"/>
      <c r="D5" s="46"/>
      <c r="E5" s="39">
        <v>2.38</v>
      </c>
      <c r="F5" s="39"/>
      <c r="G5" s="39">
        <v>2.24</v>
      </c>
    </row>
    <row r="6" spans="1:7" ht="15">
      <c r="A6" s="37" t="s">
        <v>24</v>
      </c>
      <c r="B6" s="37" t="s">
        <v>25</v>
      </c>
      <c r="C6" s="39" t="s">
        <v>26</v>
      </c>
      <c r="D6" s="46"/>
      <c r="E6" s="39" t="s">
        <v>26</v>
      </c>
      <c r="F6" s="39"/>
      <c r="G6" s="39" t="s">
        <v>26</v>
      </c>
    </row>
    <row r="7" spans="1:7" ht="15">
      <c r="A7" s="42" t="s">
        <v>27</v>
      </c>
      <c r="B7" s="37"/>
      <c r="C7" s="47">
        <v>0.0675</v>
      </c>
      <c r="D7" s="46"/>
      <c r="E7" s="47"/>
      <c r="F7" s="39"/>
      <c r="G7" s="47"/>
    </row>
    <row r="8" spans="1:7" ht="15">
      <c r="A8" s="42" t="s">
        <v>28</v>
      </c>
      <c r="B8" s="37"/>
      <c r="C8" s="48">
        <v>0.25</v>
      </c>
      <c r="D8" s="46"/>
      <c r="E8" s="48"/>
      <c r="F8" s="39"/>
      <c r="G8" s="48"/>
    </row>
    <row r="9" spans="1:7" ht="15">
      <c r="A9" s="42" t="s">
        <v>29</v>
      </c>
      <c r="B9" s="37" t="s">
        <v>30</v>
      </c>
      <c r="C9" s="49">
        <v>8</v>
      </c>
      <c r="D9" s="46"/>
      <c r="E9" s="50"/>
      <c r="F9" s="39"/>
      <c r="G9" s="50"/>
    </row>
    <row r="10" spans="1:7" ht="15">
      <c r="A10" s="108" t="s">
        <v>31</v>
      </c>
      <c r="B10" s="109"/>
      <c r="C10" s="109"/>
      <c r="D10" s="109"/>
      <c r="E10" s="109"/>
      <c r="F10" s="109"/>
      <c r="G10" s="109"/>
    </row>
    <row r="11" spans="1:7" ht="15">
      <c r="A11" s="37" t="s">
        <v>32</v>
      </c>
      <c r="B11" s="37" t="s">
        <v>30</v>
      </c>
      <c r="C11" s="51"/>
      <c r="D11" s="52"/>
      <c r="E11" s="53">
        <v>25000</v>
      </c>
      <c r="F11" s="38"/>
      <c r="G11" s="53">
        <v>25000</v>
      </c>
    </row>
    <row r="12" spans="1:7" ht="15">
      <c r="A12" s="37" t="s">
        <v>33</v>
      </c>
      <c r="B12" s="37" t="s">
        <v>30</v>
      </c>
      <c r="C12" s="54"/>
      <c r="D12" s="52">
        <v>13900</v>
      </c>
      <c r="E12" s="53">
        <f>$D$12*E4</f>
        <v>47260</v>
      </c>
      <c r="F12" s="52">
        <v>13900</v>
      </c>
      <c r="G12" s="53">
        <f>$F$12*G4</f>
        <v>44480</v>
      </c>
    </row>
    <row r="13" spans="1:7" ht="15">
      <c r="A13" s="37" t="s">
        <v>34</v>
      </c>
      <c r="B13" s="37" t="s">
        <v>30</v>
      </c>
      <c r="C13" s="54"/>
      <c r="D13" s="52">
        <v>40700</v>
      </c>
      <c r="E13" s="53">
        <f>$D$13*E5</f>
        <v>96866</v>
      </c>
      <c r="F13" s="52">
        <v>40700</v>
      </c>
      <c r="G13" s="53">
        <f>$F$13*G5</f>
        <v>91168.00000000001</v>
      </c>
    </row>
    <row r="14" spans="1:7" ht="15">
      <c r="A14" s="37" t="s">
        <v>35</v>
      </c>
      <c r="B14" s="37" t="s">
        <v>30</v>
      </c>
      <c r="C14" s="54"/>
      <c r="D14" s="52"/>
      <c r="E14" s="53">
        <v>205000</v>
      </c>
      <c r="F14" s="38"/>
      <c r="G14" s="53">
        <v>190000</v>
      </c>
    </row>
    <row r="15" spans="1:7" ht="15">
      <c r="A15" s="37" t="s">
        <v>36</v>
      </c>
      <c r="B15" s="37" t="s">
        <v>30</v>
      </c>
      <c r="C15" s="54"/>
      <c r="D15" s="52"/>
      <c r="E15" s="53" t="s">
        <v>26</v>
      </c>
      <c r="F15" s="38"/>
      <c r="G15" s="55" t="s">
        <v>26</v>
      </c>
    </row>
    <row r="16" spans="1:7" ht="15">
      <c r="A16" s="37" t="s">
        <v>37</v>
      </c>
      <c r="B16" s="37" t="s">
        <v>30</v>
      </c>
      <c r="C16" s="54"/>
      <c r="D16" s="52"/>
      <c r="E16" s="53">
        <v>6375</v>
      </c>
      <c r="F16" s="38"/>
      <c r="G16" s="53">
        <v>6375</v>
      </c>
    </row>
    <row r="17" spans="1:7" ht="15">
      <c r="A17" s="37" t="s">
        <v>38</v>
      </c>
      <c r="B17" s="37" t="s">
        <v>30</v>
      </c>
      <c r="C17" s="54"/>
      <c r="D17" s="52"/>
      <c r="E17" s="53" t="s">
        <v>26</v>
      </c>
      <c r="F17" s="38"/>
      <c r="G17" s="53" t="s">
        <v>26</v>
      </c>
    </row>
    <row r="18" spans="1:7" ht="15">
      <c r="A18" s="37" t="s">
        <v>39</v>
      </c>
      <c r="B18" s="37" t="s">
        <v>30</v>
      </c>
      <c r="C18" s="56"/>
      <c r="D18" s="57">
        <v>0.1</v>
      </c>
      <c r="E18" s="52">
        <f>SUM(E11:E14)*$D$18</f>
        <v>37412.6</v>
      </c>
      <c r="F18" s="57">
        <v>0.1</v>
      </c>
      <c r="G18" s="52">
        <f>SUM(G11:G14)*$F$18</f>
        <v>35064.8</v>
      </c>
    </row>
    <row r="19" spans="1:7" ht="15">
      <c r="A19" s="43" t="s">
        <v>40</v>
      </c>
      <c r="B19" s="37" t="s">
        <v>30</v>
      </c>
      <c r="C19" s="52">
        <f>E19+G19</f>
        <v>850501.47</v>
      </c>
      <c r="D19" s="46"/>
      <c r="E19" s="52">
        <f>SUM(E11:E18)*1.05</f>
        <v>438809.27999999997</v>
      </c>
      <c r="F19" s="46"/>
      <c r="G19" s="52">
        <f>SUM(G11:G18)*1.05</f>
        <v>411692.19</v>
      </c>
    </row>
    <row r="20" spans="1:7" ht="15">
      <c r="A20" s="44" t="s">
        <v>41</v>
      </c>
      <c r="B20" s="37" t="s">
        <v>30</v>
      </c>
      <c r="C20" s="52">
        <f>E20+G20</f>
        <v>51030.0882</v>
      </c>
      <c r="D20" s="46"/>
      <c r="E20" s="52">
        <f>E19*0.06</f>
        <v>26328.5568</v>
      </c>
      <c r="F20" s="46"/>
      <c r="G20" s="52">
        <f>G19*0.06</f>
        <v>24701.5314</v>
      </c>
    </row>
  </sheetData>
  <sheetProtection/>
  <mergeCells count="3">
    <mergeCell ref="D2:E2"/>
    <mergeCell ref="F2:G2"/>
    <mergeCell ref="A10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 Capital Markets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</dc:creator>
  <cp:keywords/>
  <dc:description/>
  <cp:lastModifiedBy>Carbon Capital Markets Ltd</cp:lastModifiedBy>
  <dcterms:created xsi:type="dcterms:W3CDTF">2008-11-04T11:05:13Z</dcterms:created>
  <dcterms:modified xsi:type="dcterms:W3CDTF">2009-06-09T09:12:18Z</dcterms:modified>
  <cp:category/>
  <cp:version/>
  <cp:contentType/>
  <cp:contentStatus/>
</cp:coreProperties>
</file>