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480" windowHeight="9345" tabRatio="740" activeTab="6"/>
  </bookViews>
  <sheets>
    <sheet name="Lamps" sheetId="8" r:id="rId1"/>
    <sheet name="Schools" sheetId="12" r:id="rId2"/>
    <sheet name="Kindergartens" sheetId="14" r:id="rId3"/>
    <sheet name="Medicine" sheetId="15" r:id="rId4"/>
    <sheet name="Other" sheetId="16" r:id="rId5"/>
    <sheet name="Total" sheetId="7" r:id="rId6"/>
    <sheet name="Total (devided by years)" sheetId="17" r:id="rId7"/>
    <sheet name="SSC threshold level" sheetId="13" r:id="rId8"/>
  </sheets>
  <calcPr calcId="145621"/>
</workbook>
</file>

<file path=xl/calcChain.xml><?xml version="1.0" encoding="utf-8"?>
<calcChain xmlns="http://schemas.openxmlformats.org/spreadsheetml/2006/main">
  <c r="T28" i="17" l="1"/>
  <c r="S28" i="17"/>
  <c r="R28" i="17"/>
  <c r="Q28" i="17"/>
  <c r="P28" i="17"/>
  <c r="O28" i="17"/>
  <c r="N28" i="17"/>
  <c r="M28" i="17"/>
  <c r="I28" i="17"/>
  <c r="H28" i="17"/>
  <c r="G28" i="17"/>
  <c r="F28" i="17"/>
  <c r="E28" i="17"/>
  <c r="D28" i="17"/>
  <c r="C28" i="17"/>
  <c r="B28" i="17"/>
  <c r="S12" i="17" l="1"/>
  <c r="Q12" i="17"/>
  <c r="O12" i="17"/>
  <c r="M12" i="17"/>
  <c r="H12" i="17"/>
  <c r="F12" i="17"/>
  <c r="D12" i="17"/>
  <c r="B12" i="17"/>
  <c r="T29" i="17" l="1"/>
  <c r="S29" i="17"/>
  <c r="R29" i="17"/>
  <c r="Q29" i="17"/>
  <c r="P29" i="17"/>
  <c r="O29" i="17"/>
  <c r="N29" i="17"/>
  <c r="M29" i="17"/>
  <c r="S26" i="17"/>
  <c r="Q26" i="17"/>
  <c r="O26" i="17"/>
  <c r="M26" i="17"/>
  <c r="T15" i="17"/>
  <c r="S15" i="17"/>
  <c r="S18" i="17" s="1"/>
  <c r="S19" i="17" s="1"/>
  <c r="R15" i="17"/>
  <c r="Q15" i="17"/>
  <c r="P15" i="17"/>
  <c r="O15" i="17"/>
  <c r="I29" i="17"/>
  <c r="H29" i="17"/>
  <c r="H32" i="17" s="1"/>
  <c r="H33" i="17" s="1"/>
  <c r="G29" i="17"/>
  <c r="F29" i="17"/>
  <c r="E29" i="17"/>
  <c r="D29" i="17"/>
  <c r="C29" i="17"/>
  <c r="B29" i="17"/>
  <c r="H26" i="17"/>
  <c r="I32" i="17" s="1"/>
  <c r="I33" i="17" s="1"/>
  <c r="F26" i="17"/>
  <c r="D26" i="17"/>
  <c r="B26" i="17"/>
  <c r="B34" i="17" s="1"/>
  <c r="I15" i="17"/>
  <c r="H15" i="17"/>
  <c r="G15" i="17"/>
  <c r="F15" i="17"/>
  <c r="E15" i="17"/>
  <c r="D15" i="17"/>
  <c r="C15" i="17"/>
  <c r="B15" i="17"/>
  <c r="B20" i="17" s="1"/>
  <c r="Q34" i="17" l="1"/>
  <c r="Q32" i="17"/>
  <c r="Q33" i="17" s="1"/>
  <c r="R34" i="17"/>
  <c r="R32" i="17"/>
  <c r="S34" i="17"/>
  <c r="S32" i="17"/>
  <c r="S33" i="17" s="1"/>
  <c r="T34" i="17"/>
  <c r="T35" i="17" s="1"/>
  <c r="T32" i="17"/>
  <c r="F34" i="17"/>
  <c r="F35" i="17" s="1"/>
  <c r="T33" i="17"/>
  <c r="S35" i="17"/>
  <c r="I18" i="17"/>
  <c r="I19" i="17" s="1"/>
  <c r="R35" i="17"/>
  <c r="N34" i="17"/>
  <c r="N35" i="17" s="1"/>
  <c r="F20" i="17"/>
  <c r="F21" i="17" s="1"/>
  <c r="H34" i="17"/>
  <c r="H35" i="17" s="1"/>
  <c r="H36" i="17" s="1"/>
  <c r="H20" i="17"/>
  <c r="H21" i="17" s="1"/>
  <c r="H18" i="17"/>
  <c r="H19" i="17" s="1"/>
  <c r="T20" i="17"/>
  <c r="T21" i="17" s="1"/>
  <c r="T18" i="17"/>
  <c r="T19" i="17" s="1"/>
  <c r="I34" i="17"/>
  <c r="I35" i="17" s="1"/>
  <c r="I36" i="17" s="1"/>
  <c r="I20" i="17"/>
  <c r="I21" i="17" s="1"/>
  <c r="I22" i="17" s="1"/>
  <c r="S20" i="17"/>
  <c r="S21" i="17" s="1"/>
  <c r="S22" i="17" s="1"/>
  <c r="P34" i="17"/>
  <c r="P35" i="17" s="1"/>
  <c r="D20" i="17"/>
  <c r="D21" i="17" s="1"/>
  <c r="C18" i="17"/>
  <c r="C19" i="17" s="1"/>
  <c r="D34" i="17"/>
  <c r="D35" i="17" s="1"/>
  <c r="G18" i="17"/>
  <c r="G19" i="17" s="1"/>
  <c r="P20" i="17"/>
  <c r="P21" i="17" s="1"/>
  <c r="O18" i="17"/>
  <c r="O19" i="17" s="1"/>
  <c r="B21" i="17"/>
  <c r="B35" i="17"/>
  <c r="N20" i="17"/>
  <c r="R20" i="17"/>
  <c r="R21" i="17" s="1"/>
  <c r="E18" i="17"/>
  <c r="E19" i="17" s="1"/>
  <c r="M18" i="17"/>
  <c r="Q18" i="17"/>
  <c r="Q19" i="17" s="1"/>
  <c r="C20" i="17"/>
  <c r="C21" i="17" s="1"/>
  <c r="C22" i="17" s="1"/>
  <c r="E20" i="17"/>
  <c r="E21" i="17" s="1"/>
  <c r="G20" i="17"/>
  <c r="G21" i="17" s="1"/>
  <c r="M20" i="17"/>
  <c r="O20" i="17"/>
  <c r="O21" i="17" s="1"/>
  <c r="O22" i="17" s="1"/>
  <c r="Q20" i="17"/>
  <c r="Q21" i="17" s="1"/>
  <c r="C32" i="17"/>
  <c r="C33" i="17" s="1"/>
  <c r="E32" i="17"/>
  <c r="E33" i="17" s="1"/>
  <c r="G32" i="17"/>
  <c r="G33" i="17" s="1"/>
  <c r="M32" i="17"/>
  <c r="O32" i="17"/>
  <c r="C34" i="17"/>
  <c r="C35" i="17" s="1"/>
  <c r="E34" i="17"/>
  <c r="E35" i="17" s="1"/>
  <c r="G34" i="17"/>
  <c r="G35" i="17" s="1"/>
  <c r="M34" i="17"/>
  <c r="O34" i="17"/>
  <c r="Q35" i="17"/>
  <c r="B18" i="17"/>
  <c r="D18" i="17"/>
  <c r="D19" i="17" s="1"/>
  <c r="D22" i="17" s="1"/>
  <c r="F18" i="17"/>
  <c r="F19" i="17" s="1"/>
  <c r="N18" i="17"/>
  <c r="P18" i="17"/>
  <c r="P19" i="17" s="1"/>
  <c r="B32" i="17"/>
  <c r="D32" i="17"/>
  <c r="D33" i="17" s="1"/>
  <c r="F32" i="17"/>
  <c r="F33" i="17" s="1"/>
  <c r="N32" i="17"/>
  <c r="N33" i="17" s="1"/>
  <c r="P32" i="17"/>
  <c r="P33" i="17" s="1"/>
  <c r="R33" i="17"/>
  <c r="B20" i="16"/>
  <c r="N31" i="16" s="1"/>
  <c r="B3" i="16"/>
  <c r="N14" i="16" s="1"/>
  <c r="N15" i="16" s="1"/>
  <c r="B20" i="15"/>
  <c r="B29" i="15" s="1"/>
  <c r="B30" i="15" s="1"/>
  <c r="B3" i="15"/>
  <c r="D12" i="15" s="1"/>
  <c r="C8" i="8"/>
  <c r="B8" i="8"/>
  <c r="B3" i="12"/>
  <c r="B20" i="14"/>
  <c r="B29" i="14" s="1"/>
  <c r="B30" i="14" s="1"/>
  <c r="B3" i="14"/>
  <c r="B12" i="14" s="1"/>
  <c r="B13" i="14" s="1"/>
  <c r="B20" i="12"/>
  <c r="B29" i="12" s="1"/>
  <c r="C29" i="14"/>
  <c r="D29" i="14"/>
  <c r="D30" i="14" s="1"/>
  <c r="E29" i="15"/>
  <c r="E30" i="15" s="1"/>
  <c r="F12" i="15"/>
  <c r="B31" i="14"/>
  <c r="B32" i="14" s="1"/>
  <c r="C31" i="14"/>
  <c r="C32" i="14" s="1"/>
  <c r="D31" i="14"/>
  <c r="D32" i="14" s="1"/>
  <c r="E31" i="15"/>
  <c r="E32" i="15" s="1"/>
  <c r="F31" i="14"/>
  <c r="F32" i="14" s="1"/>
  <c r="G14" i="14"/>
  <c r="G15" i="14" s="1"/>
  <c r="H12" i="14"/>
  <c r="H13" i="14" s="1"/>
  <c r="H29" i="14"/>
  <c r="H29" i="15"/>
  <c r="H30" i="15" s="1"/>
  <c r="H12" i="15"/>
  <c r="I12" i="14"/>
  <c r="I13" i="14" s="1"/>
  <c r="I29" i="14"/>
  <c r="I30" i="14" s="1"/>
  <c r="J12" i="14"/>
  <c r="J13" i="14" s="1"/>
  <c r="J29" i="14"/>
  <c r="K12" i="14"/>
  <c r="K13" i="14" s="1"/>
  <c r="K29" i="14"/>
  <c r="L12" i="14"/>
  <c r="L13" i="14" s="1"/>
  <c r="L29" i="14"/>
  <c r="L30" i="14" s="1"/>
  <c r="M12" i="14"/>
  <c r="M13" i="14" s="1"/>
  <c r="M29" i="14"/>
  <c r="M30" i="14" s="1"/>
  <c r="N29" i="12"/>
  <c r="N30" i="12" s="1"/>
  <c r="N29" i="14"/>
  <c r="N30" i="14" s="1"/>
  <c r="C30" i="14"/>
  <c r="H31" i="12"/>
  <c r="H14" i="14"/>
  <c r="H15" i="14" s="1"/>
  <c r="H31" i="14"/>
  <c r="I14" i="14"/>
  <c r="I15" i="14" s="1"/>
  <c r="I14" i="15"/>
  <c r="J31" i="14"/>
  <c r="K31" i="14"/>
  <c r="L31" i="14"/>
  <c r="M31" i="14"/>
  <c r="M32" i="14" s="1"/>
  <c r="M14" i="15"/>
  <c r="M15" i="15" s="1"/>
  <c r="N31" i="14"/>
  <c r="N32" i="14" s="1"/>
  <c r="O14" i="14"/>
  <c r="O15" i="14" s="1"/>
  <c r="O31" i="14"/>
  <c r="O32" i="14" s="1"/>
  <c r="O31" i="15"/>
  <c r="H32" i="14"/>
  <c r="S36" i="17" l="1"/>
  <c r="N31" i="15"/>
  <c r="N32" i="15" s="1"/>
  <c r="N14" i="14"/>
  <c r="N15" i="14" s="1"/>
  <c r="O12" i="14"/>
  <c r="O13" i="14" s="1"/>
  <c r="O40" i="14" s="1"/>
  <c r="N12" i="14"/>
  <c r="N13" i="14" s="1"/>
  <c r="G31" i="15"/>
  <c r="G32" i="15" s="1"/>
  <c r="F31" i="15"/>
  <c r="F32" i="15" s="1"/>
  <c r="F14" i="14"/>
  <c r="F15" i="14" s="1"/>
  <c r="F42" i="14" s="1"/>
  <c r="B31" i="15"/>
  <c r="B32" i="15" s="1"/>
  <c r="F36" i="17"/>
  <c r="M31" i="12"/>
  <c r="L31" i="12"/>
  <c r="L32" i="12" s="1"/>
  <c r="K31" i="12"/>
  <c r="J31" i="12"/>
  <c r="J32" i="12" s="1"/>
  <c r="J42" i="12" s="1"/>
  <c r="I31" i="14"/>
  <c r="I32" i="14" s="1"/>
  <c r="I33" i="14" s="1"/>
  <c r="I31" i="12"/>
  <c r="I32" i="12" s="1"/>
  <c r="O29" i="14"/>
  <c r="O30" i="14" s="1"/>
  <c r="O29" i="12"/>
  <c r="M12" i="15"/>
  <c r="G31" i="14"/>
  <c r="G32" i="14" s="1"/>
  <c r="E31" i="14"/>
  <c r="E32" i="14" s="1"/>
  <c r="D31" i="12"/>
  <c r="D32" i="12" s="1"/>
  <c r="G29" i="14"/>
  <c r="G30" i="14" s="1"/>
  <c r="F29" i="14"/>
  <c r="F30" i="14" s="1"/>
  <c r="F33" i="14" s="1"/>
  <c r="E29" i="14"/>
  <c r="E30" i="14" s="1"/>
  <c r="E33" i="14" s="1"/>
  <c r="C12" i="15"/>
  <c r="C13" i="15" s="1"/>
  <c r="J18" i="17"/>
  <c r="J21" i="17"/>
  <c r="J20" i="17"/>
  <c r="J32" i="17"/>
  <c r="J34" i="17"/>
  <c r="J35" i="17"/>
  <c r="N21" i="17"/>
  <c r="U20" i="17"/>
  <c r="N19" i="17"/>
  <c r="R36" i="17"/>
  <c r="T36" i="17"/>
  <c r="O33" i="17"/>
  <c r="U32" i="17"/>
  <c r="O35" i="17"/>
  <c r="U34" i="17"/>
  <c r="M31" i="15"/>
  <c r="M32" i="15" s="1"/>
  <c r="L31" i="15"/>
  <c r="L32" i="15" s="1"/>
  <c r="K31" i="15"/>
  <c r="K32" i="15" s="1"/>
  <c r="J31" i="15"/>
  <c r="J32" i="15" s="1"/>
  <c r="F29" i="15"/>
  <c r="F30" i="15" s="1"/>
  <c r="F33" i="15" s="1"/>
  <c r="C29" i="15"/>
  <c r="C30" i="15" s="1"/>
  <c r="I31" i="15"/>
  <c r="I32" i="15" s="1"/>
  <c r="H31" i="15"/>
  <c r="H32" i="15" s="1"/>
  <c r="H33" i="15" s="1"/>
  <c r="O29" i="15"/>
  <c r="O30" i="15" s="1"/>
  <c r="N29" i="15"/>
  <c r="N30" i="15" s="1"/>
  <c r="M29" i="12"/>
  <c r="M30" i="12" s="1"/>
  <c r="L29" i="12"/>
  <c r="K29" i="12"/>
  <c r="K30" i="12" s="1"/>
  <c r="J29" i="12"/>
  <c r="J30" i="12" s="1"/>
  <c r="I29" i="12"/>
  <c r="I30" i="12" s="1"/>
  <c r="E31" i="12"/>
  <c r="E32" i="12" s="1"/>
  <c r="C31" i="15"/>
  <c r="C32" i="15" s="1"/>
  <c r="G29" i="15"/>
  <c r="G30" i="15" s="1"/>
  <c r="D29" i="15"/>
  <c r="D30" i="15" s="1"/>
  <c r="D33" i="15" s="1"/>
  <c r="B36" i="14"/>
  <c r="O31" i="12"/>
  <c r="O32" i="12" s="1"/>
  <c r="N31" i="12"/>
  <c r="N32" i="12" s="1"/>
  <c r="N33" i="12" s="1"/>
  <c r="M14" i="14"/>
  <c r="M15" i="14" s="1"/>
  <c r="M16" i="14" s="1"/>
  <c r="L14" i="14"/>
  <c r="L15" i="14" s="1"/>
  <c r="L16" i="14" s="1"/>
  <c r="K14" i="14"/>
  <c r="K15" i="14" s="1"/>
  <c r="J14" i="14"/>
  <c r="J15" i="14" s="1"/>
  <c r="J16" i="14" s="1"/>
  <c r="M29" i="15"/>
  <c r="M30" i="15" s="1"/>
  <c r="M33" i="15" s="1"/>
  <c r="L29" i="15"/>
  <c r="L30" i="15" s="1"/>
  <c r="L33" i="15" s="1"/>
  <c r="K29" i="15"/>
  <c r="K30" i="15" s="1"/>
  <c r="K33" i="15" s="1"/>
  <c r="J29" i="15"/>
  <c r="J30" i="15" s="1"/>
  <c r="J33" i="15" s="1"/>
  <c r="I29" i="15"/>
  <c r="I30" i="15" s="1"/>
  <c r="I33" i="15" s="1"/>
  <c r="H29" i="12"/>
  <c r="G31" i="12"/>
  <c r="G32" i="12" s="1"/>
  <c r="F31" i="12"/>
  <c r="F32" i="12" s="1"/>
  <c r="D31" i="15"/>
  <c r="D32" i="15" s="1"/>
  <c r="F29" i="12"/>
  <c r="F30" i="12" s="1"/>
  <c r="N36" i="17"/>
  <c r="N33" i="14"/>
  <c r="K39" i="14"/>
  <c r="D33" i="14"/>
  <c r="C33" i="14"/>
  <c r="B33" i="14"/>
  <c r="F22" i="17"/>
  <c r="H22" i="17"/>
  <c r="K30" i="14"/>
  <c r="K40" i="14" s="1"/>
  <c r="F39" i="15"/>
  <c r="E33" i="15"/>
  <c r="B9" i="8"/>
  <c r="B3" i="7" s="1"/>
  <c r="O14" i="15"/>
  <c r="O15" i="15" s="1"/>
  <c r="L14" i="15"/>
  <c r="L15" i="15" s="1"/>
  <c r="K12" i="15"/>
  <c r="J12" i="15"/>
  <c r="J13" i="15" s="1"/>
  <c r="G14" i="15"/>
  <c r="D14" i="15"/>
  <c r="G12" i="15"/>
  <c r="G39" i="15" s="1"/>
  <c r="B12" i="15"/>
  <c r="B13" i="15" s="1"/>
  <c r="B40" i="15" s="1"/>
  <c r="B31" i="12"/>
  <c r="B32" i="12" s="1"/>
  <c r="D29" i="12"/>
  <c r="D30" i="12" s="1"/>
  <c r="P36" i="17"/>
  <c r="T22" i="17"/>
  <c r="P22" i="17"/>
  <c r="D36" i="17"/>
  <c r="G22" i="17"/>
  <c r="R18" i="17"/>
  <c r="R19" i="17" s="1"/>
  <c r="R22" i="17" s="1"/>
  <c r="B33" i="17"/>
  <c r="J33" i="17" s="1"/>
  <c r="B19" i="17"/>
  <c r="J19" i="17" s="1"/>
  <c r="M19" i="17"/>
  <c r="G36" i="17"/>
  <c r="C36" i="17"/>
  <c r="M35" i="17"/>
  <c r="M33" i="17"/>
  <c r="M21" i="17"/>
  <c r="N22" i="17"/>
  <c r="Q36" i="17"/>
  <c r="E36" i="17"/>
  <c r="Q22" i="17"/>
  <c r="E22" i="17"/>
  <c r="O33" i="14"/>
  <c r="L39" i="14"/>
  <c r="M33" i="14"/>
  <c r="H39" i="15"/>
  <c r="K16" i="14"/>
  <c r="B33" i="15"/>
  <c r="N41" i="16"/>
  <c r="N32" i="16"/>
  <c r="N42" i="16" s="1"/>
  <c r="C12" i="16"/>
  <c r="C13" i="16" s="1"/>
  <c r="E12" i="16"/>
  <c r="E13" i="16" s="1"/>
  <c r="G12" i="16"/>
  <c r="G13" i="16" s="1"/>
  <c r="I12" i="16"/>
  <c r="I13" i="16" s="1"/>
  <c r="K12" i="16"/>
  <c r="K13" i="16" s="1"/>
  <c r="M12" i="16"/>
  <c r="M13" i="16" s="1"/>
  <c r="O12" i="16"/>
  <c r="O13" i="16" s="1"/>
  <c r="C14" i="16"/>
  <c r="C15" i="16" s="1"/>
  <c r="E14" i="16"/>
  <c r="E15" i="16" s="1"/>
  <c r="G14" i="16"/>
  <c r="G15" i="16" s="1"/>
  <c r="I14" i="16"/>
  <c r="I15" i="16" s="1"/>
  <c r="K14" i="16"/>
  <c r="K15" i="16" s="1"/>
  <c r="M14" i="16"/>
  <c r="M15" i="16" s="1"/>
  <c r="O14" i="16"/>
  <c r="O15" i="16" s="1"/>
  <c r="C29" i="16"/>
  <c r="E29" i="16"/>
  <c r="G29" i="16"/>
  <c r="I29" i="16"/>
  <c r="K29" i="16"/>
  <c r="M29" i="16"/>
  <c r="O29" i="16"/>
  <c r="C31" i="16"/>
  <c r="E31" i="16"/>
  <c r="G31" i="16"/>
  <c r="I31" i="16"/>
  <c r="K31" i="16"/>
  <c r="M31" i="16"/>
  <c r="O31" i="16"/>
  <c r="B36" i="16"/>
  <c r="B12" i="16"/>
  <c r="D12" i="16"/>
  <c r="D13" i="16" s="1"/>
  <c r="F12" i="16"/>
  <c r="F13" i="16" s="1"/>
  <c r="H12" i="16"/>
  <c r="H13" i="16" s="1"/>
  <c r="J12" i="16"/>
  <c r="J13" i="16" s="1"/>
  <c r="L12" i="16"/>
  <c r="L13" i="16" s="1"/>
  <c r="N12" i="16"/>
  <c r="N13" i="16" s="1"/>
  <c r="N16" i="16" s="1"/>
  <c r="B14" i="16"/>
  <c r="D14" i="16"/>
  <c r="D15" i="16" s="1"/>
  <c r="F14" i="16"/>
  <c r="F15" i="16" s="1"/>
  <c r="H14" i="16"/>
  <c r="H15" i="16" s="1"/>
  <c r="J14" i="16"/>
  <c r="J15" i="16" s="1"/>
  <c r="L14" i="16"/>
  <c r="L15" i="16" s="1"/>
  <c r="B29" i="16"/>
  <c r="D29" i="16"/>
  <c r="F29" i="16"/>
  <c r="H29" i="16"/>
  <c r="J29" i="16"/>
  <c r="L29" i="16"/>
  <c r="N29" i="16"/>
  <c r="B31" i="16"/>
  <c r="D31" i="16"/>
  <c r="F31" i="16"/>
  <c r="H31" i="16"/>
  <c r="J31" i="16"/>
  <c r="L31" i="16"/>
  <c r="G33" i="15"/>
  <c r="D13" i="15"/>
  <c r="B36" i="15"/>
  <c r="G15" i="15"/>
  <c r="G42" i="15" s="1"/>
  <c r="N14" i="15"/>
  <c r="K14" i="15"/>
  <c r="K15" i="15" s="1"/>
  <c r="J14" i="15"/>
  <c r="H14" i="15"/>
  <c r="H15" i="15" s="1"/>
  <c r="M13" i="15"/>
  <c r="F13" i="15"/>
  <c r="O12" i="15"/>
  <c r="N12" i="15"/>
  <c r="L12" i="15"/>
  <c r="I12" i="15"/>
  <c r="F14" i="15"/>
  <c r="E14" i="15"/>
  <c r="C14" i="15"/>
  <c r="B14" i="15"/>
  <c r="E12" i="15"/>
  <c r="L40" i="14"/>
  <c r="C31" i="12"/>
  <c r="G29" i="12"/>
  <c r="G30" i="12" s="1"/>
  <c r="E29" i="12"/>
  <c r="E30" i="12" s="1"/>
  <c r="C29" i="12"/>
  <c r="C30" i="12" s="1"/>
  <c r="B12" i="12"/>
  <c r="B13" i="12" s="1"/>
  <c r="F12" i="12"/>
  <c r="F13" i="12" s="1"/>
  <c r="D14" i="12"/>
  <c r="D15" i="12" s="1"/>
  <c r="H12" i="12"/>
  <c r="H13" i="12" s="1"/>
  <c r="I12" i="12"/>
  <c r="I13" i="12" s="1"/>
  <c r="J12" i="12"/>
  <c r="J13" i="12" s="1"/>
  <c r="K12" i="12"/>
  <c r="K13" i="12" s="1"/>
  <c r="L12" i="12"/>
  <c r="L13" i="12" s="1"/>
  <c r="O12" i="12"/>
  <c r="O13" i="12" s="1"/>
  <c r="H14" i="12"/>
  <c r="H15" i="12" s="1"/>
  <c r="H16" i="12" s="1"/>
  <c r="I14" i="12"/>
  <c r="K14" i="12"/>
  <c r="K15" i="12" s="1"/>
  <c r="L14" i="12"/>
  <c r="L15" i="12" s="1"/>
  <c r="B36" i="12"/>
  <c r="D12" i="12"/>
  <c r="D13" i="12" s="1"/>
  <c r="B14" i="12"/>
  <c r="B15" i="12" s="1"/>
  <c r="F14" i="12"/>
  <c r="F15" i="12" s="1"/>
  <c r="M12" i="12"/>
  <c r="M13" i="12" s="1"/>
  <c r="N12" i="12"/>
  <c r="N13" i="12" s="1"/>
  <c r="N40" i="12" s="1"/>
  <c r="J14" i="12"/>
  <c r="J15" i="12" s="1"/>
  <c r="M14" i="12"/>
  <c r="M15" i="12" s="1"/>
  <c r="N14" i="12"/>
  <c r="N15" i="12" s="1"/>
  <c r="O14" i="12"/>
  <c r="O15" i="12" s="1"/>
  <c r="N39" i="14"/>
  <c r="M39" i="14"/>
  <c r="E14" i="14"/>
  <c r="E15" i="14" s="1"/>
  <c r="E42" i="14" s="1"/>
  <c r="D14" i="14"/>
  <c r="D15" i="14" s="1"/>
  <c r="D42" i="14" s="1"/>
  <c r="C14" i="14"/>
  <c r="C15" i="14" s="1"/>
  <c r="C42" i="14" s="1"/>
  <c r="B14" i="14"/>
  <c r="B15" i="14" s="1"/>
  <c r="B42" i="14" s="1"/>
  <c r="G12" i="14"/>
  <c r="G13" i="14" s="1"/>
  <c r="G16" i="14" s="1"/>
  <c r="F12" i="14"/>
  <c r="F13" i="14" s="1"/>
  <c r="F16" i="14" s="1"/>
  <c r="E12" i="14"/>
  <c r="E13" i="14" s="1"/>
  <c r="E16" i="14" s="1"/>
  <c r="D12" i="14"/>
  <c r="D13" i="14" s="1"/>
  <c r="D16" i="14" s="1"/>
  <c r="C12" i="14"/>
  <c r="C13" i="14" s="1"/>
  <c r="B30" i="12"/>
  <c r="I42" i="14"/>
  <c r="H42" i="14"/>
  <c r="K41" i="14"/>
  <c r="F41" i="14"/>
  <c r="G14" i="12"/>
  <c r="G15" i="12" s="1"/>
  <c r="E14" i="12"/>
  <c r="E15" i="12" s="1"/>
  <c r="E42" i="12" s="1"/>
  <c r="C14" i="12"/>
  <c r="C15" i="12" s="1"/>
  <c r="G12" i="12"/>
  <c r="G13" i="12" s="1"/>
  <c r="E12" i="12"/>
  <c r="E13" i="12" s="1"/>
  <c r="C12" i="12"/>
  <c r="C13" i="12" s="1"/>
  <c r="B39" i="14"/>
  <c r="B40" i="14"/>
  <c r="L32" i="14"/>
  <c r="L33" i="14" s="1"/>
  <c r="K32" i="14"/>
  <c r="O41" i="14"/>
  <c r="J41" i="14"/>
  <c r="H41" i="14"/>
  <c r="J39" i="14"/>
  <c r="I39" i="14"/>
  <c r="O32" i="15"/>
  <c r="O42" i="15" s="1"/>
  <c r="M42" i="15"/>
  <c r="I15" i="15"/>
  <c r="H13" i="15"/>
  <c r="O42" i="14"/>
  <c r="N42" i="14"/>
  <c r="N41" i="14"/>
  <c r="N40" i="14"/>
  <c r="N16" i="14"/>
  <c r="N43" i="14" s="1"/>
  <c r="M40" i="14"/>
  <c r="J32" i="14"/>
  <c r="J30" i="14"/>
  <c r="J40" i="14" s="1"/>
  <c r="H16" i="14"/>
  <c r="I16" i="14"/>
  <c r="I40" i="14"/>
  <c r="H39" i="14"/>
  <c r="H30" i="14"/>
  <c r="O30" i="12"/>
  <c r="M32" i="12"/>
  <c r="M39" i="12"/>
  <c r="L30" i="12"/>
  <c r="K32" i="12"/>
  <c r="H32" i="12"/>
  <c r="M41" i="15" l="1"/>
  <c r="O16" i="14"/>
  <c r="G42" i="12"/>
  <c r="M40" i="12"/>
  <c r="G33" i="12"/>
  <c r="M40" i="15"/>
  <c r="N41" i="15"/>
  <c r="J39" i="15"/>
  <c r="G41" i="15"/>
  <c r="N33" i="15"/>
  <c r="C33" i="15"/>
  <c r="B39" i="15"/>
  <c r="U18" i="17"/>
  <c r="L42" i="14"/>
  <c r="P42" i="14" s="1"/>
  <c r="D43" i="14"/>
  <c r="I41" i="14"/>
  <c r="O39" i="14"/>
  <c r="G33" i="14"/>
  <c r="G43" i="14" s="1"/>
  <c r="H39" i="12"/>
  <c r="H30" i="12"/>
  <c r="H40" i="12" s="1"/>
  <c r="K42" i="12"/>
  <c r="I43" i="14"/>
  <c r="P31" i="14"/>
  <c r="L41" i="14"/>
  <c r="G42" i="14"/>
  <c r="F42" i="12"/>
  <c r="D42" i="12"/>
  <c r="H42" i="15"/>
  <c r="O41" i="15"/>
  <c r="P29" i="14"/>
  <c r="L41" i="15"/>
  <c r="D33" i="12"/>
  <c r="G41" i="14"/>
  <c r="M43" i="14"/>
  <c r="I33" i="12"/>
  <c r="L42" i="15"/>
  <c r="U19" i="17"/>
  <c r="U21" i="17"/>
  <c r="K39" i="15"/>
  <c r="J40" i="15"/>
  <c r="P30" i="15"/>
  <c r="E43" i="14"/>
  <c r="J16" i="12"/>
  <c r="F33" i="12"/>
  <c r="E33" i="12"/>
  <c r="U35" i="17"/>
  <c r="U33" i="17"/>
  <c r="O36" i="17"/>
  <c r="I40" i="12"/>
  <c r="I39" i="15"/>
  <c r="D39" i="15"/>
  <c r="M41" i="14"/>
  <c r="I41" i="15"/>
  <c r="D41" i="15"/>
  <c r="L41" i="12"/>
  <c r="M42" i="14"/>
  <c r="O43" i="14"/>
  <c r="C16" i="14"/>
  <c r="C43" i="14" s="1"/>
  <c r="O16" i="12"/>
  <c r="K40" i="12"/>
  <c r="G13" i="15"/>
  <c r="G16" i="15" s="1"/>
  <c r="G43" i="15" s="1"/>
  <c r="K41" i="15"/>
  <c r="P29" i="15"/>
  <c r="P31" i="15"/>
  <c r="M39" i="15"/>
  <c r="C39" i="15"/>
  <c r="O40" i="12"/>
  <c r="K13" i="15"/>
  <c r="K40" i="15" s="1"/>
  <c r="J39" i="12"/>
  <c r="K33" i="14"/>
  <c r="K43" i="14" s="1"/>
  <c r="O41" i="12"/>
  <c r="M41" i="12"/>
  <c r="I13" i="15"/>
  <c r="I40" i="15" s="1"/>
  <c r="D15" i="15"/>
  <c r="D42" i="15" s="1"/>
  <c r="F43" i="14"/>
  <c r="B41" i="12"/>
  <c r="B42" i="12"/>
  <c r="J16" i="16"/>
  <c r="F16" i="16"/>
  <c r="M16" i="16"/>
  <c r="E16" i="16"/>
  <c r="K42" i="14"/>
  <c r="P29" i="12"/>
  <c r="L42" i="12"/>
  <c r="K39" i="12"/>
  <c r="B39" i="12"/>
  <c r="D39" i="12"/>
  <c r="D41" i="12"/>
  <c r="K16" i="12"/>
  <c r="M22" i="17"/>
  <c r="U22" i="17" s="1"/>
  <c r="B22" i="17"/>
  <c r="J22" i="17" s="1"/>
  <c r="B44" i="17" s="1"/>
  <c r="B36" i="17"/>
  <c r="J36" i="17" s="1"/>
  <c r="M36" i="17"/>
  <c r="N39" i="12"/>
  <c r="O42" i="12"/>
  <c r="O39" i="12"/>
  <c r="N16" i="12"/>
  <c r="N43" i="12" s="1"/>
  <c r="P12" i="12"/>
  <c r="N42" i="12"/>
  <c r="L39" i="12"/>
  <c r="L43" i="14"/>
  <c r="M16" i="15"/>
  <c r="M43" i="15" s="1"/>
  <c r="I16" i="16"/>
  <c r="H41" i="15"/>
  <c r="I39" i="12"/>
  <c r="H41" i="12"/>
  <c r="P13" i="14"/>
  <c r="D39" i="14"/>
  <c r="F41" i="12"/>
  <c r="J41" i="16"/>
  <c r="J32" i="16"/>
  <c r="J42" i="16" s="1"/>
  <c r="F41" i="16"/>
  <c r="F32" i="16"/>
  <c r="F42" i="16" s="1"/>
  <c r="B41" i="16"/>
  <c r="P31" i="16"/>
  <c r="B32" i="16"/>
  <c r="L39" i="16"/>
  <c r="L30" i="16"/>
  <c r="H39" i="16"/>
  <c r="H6" i="7" s="1"/>
  <c r="H30" i="16"/>
  <c r="D39" i="16"/>
  <c r="D30" i="16"/>
  <c r="P12" i="16"/>
  <c r="B13" i="16"/>
  <c r="O32" i="16"/>
  <c r="O42" i="16" s="1"/>
  <c r="O41" i="16"/>
  <c r="K32" i="16"/>
  <c r="K42" i="16" s="1"/>
  <c r="K41" i="16"/>
  <c r="G32" i="16"/>
  <c r="G42" i="16" s="1"/>
  <c r="G9" i="7" s="1"/>
  <c r="G41" i="16"/>
  <c r="C32" i="16"/>
  <c r="C42" i="16" s="1"/>
  <c r="C41" i="16"/>
  <c r="M30" i="16"/>
  <c r="M39" i="16"/>
  <c r="I30" i="16"/>
  <c r="I39" i="16"/>
  <c r="E30" i="16"/>
  <c r="E39" i="16"/>
  <c r="L41" i="16"/>
  <c r="L32" i="16"/>
  <c r="L42" i="16" s="1"/>
  <c r="H41" i="16"/>
  <c r="H32" i="16"/>
  <c r="H42" i="16" s="1"/>
  <c r="D41" i="16"/>
  <c r="D32" i="16"/>
  <c r="D42" i="16" s="1"/>
  <c r="N39" i="16"/>
  <c r="N30" i="16"/>
  <c r="J39" i="16"/>
  <c r="J30" i="16"/>
  <c r="F39" i="16"/>
  <c r="F30" i="16"/>
  <c r="B39" i="16"/>
  <c r="P29" i="16"/>
  <c r="B30" i="16"/>
  <c r="P14" i="16"/>
  <c r="B15" i="16"/>
  <c r="P15" i="16" s="1"/>
  <c r="M32" i="16"/>
  <c r="M42" i="16" s="1"/>
  <c r="M41" i="16"/>
  <c r="I32" i="16"/>
  <c r="I42" i="16" s="1"/>
  <c r="I41" i="16"/>
  <c r="E32" i="16"/>
  <c r="E42" i="16" s="1"/>
  <c r="E41" i="16"/>
  <c r="O30" i="16"/>
  <c r="O39" i="16"/>
  <c r="K30" i="16"/>
  <c r="K39" i="16"/>
  <c r="G30" i="16"/>
  <c r="G39" i="16"/>
  <c r="C30" i="16"/>
  <c r="C39" i="16"/>
  <c r="L16" i="16"/>
  <c r="H16" i="16"/>
  <c r="D16" i="16"/>
  <c r="O16" i="16"/>
  <c r="K16" i="16"/>
  <c r="G16" i="16"/>
  <c r="C16" i="16"/>
  <c r="P32" i="15"/>
  <c r="O33" i="15"/>
  <c r="P33" i="15" s="1"/>
  <c r="B15" i="15"/>
  <c r="P14" i="15"/>
  <c r="B41" i="15"/>
  <c r="N39" i="15"/>
  <c r="N13" i="15"/>
  <c r="N40" i="15" s="1"/>
  <c r="C40" i="15"/>
  <c r="J15" i="15"/>
  <c r="J42" i="15" s="1"/>
  <c r="J41" i="15"/>
  <c r="D40" i="15"/>
  <c r="D16" i="15"/>
  <c r="D43" i="15" s="1"/>
  <c r="E39" i="15"/>
  <c r="E13" i="15"/>
  <c r="C15" i="15"/>
  <c r="C42" i="15" s="1"/>
  <c r="C41" i="15"/>
  <c r="F15" i="15"/>
  <c r="F42" i="15" s="1"/>
  <c r="F41" i="15"/>
  <c r="L39" i="15"/>
  <c r="L13" i="15"/>
  <c r="O39" i="15"/>
  <c r="O13" i="15"/>
  <c r="F40" i="15"/>
  <c r="N15" i="15"/>
  <c r="N42" i="15" s="1"/>
  <c r="P12" i="15"/>
  <c r="E15" i="15"/>
  <c r="E42" i="15" s="1"/>
  <c r="E41" i="15"/>
  <c r="P12" i="14"/>
  <c r="P15" i="14"/>
  <c r="P14" i="14"/>
  <c r="B16" i="14"/>
  <c r="B43" i="14" s="1"/>
  <c r="B41" i="14"/>
  <c r="C32" i="12"/>
  <c r="C33" i="12" s="1"/>
  <c r="P31" i="12"/>
  <c r="O33" i="12"/>
  <c r="P14" i="12"/>
  <c r="B16" i="12"/>
  <c r="K41" i="12"/>
  <c r="J41" i="12"/>
  <c r="N41" i="12"/>
  <c r="N8" i="7" s="1"/>
  <c r="F39" i="12"/>
  <c r="F39" i="14"/>
  <c r="D40" i="12"/>
  <c r="D16" i="12"/>
  <c r="I41" i="12"/>
  <c r="I15" i="12"/>
  <c r="C16" i="12"/>
  <c r="G39" i="14"/>
  <c r="C41" i="14"/>
  <c r="D41" i="14"/>
  <c r="D40" i="14"/>
  <c r="F40" i="14"/>
  <c r="L16" i="12"/>
  <c r="I16" i="12"/>
  <c r="F40" i="12"/>
  <c r="F16" i="12"/>
  <c r="C39" i="14"/>
  <c r="P39" i="14" s="1"/>
  <c r="E39" i="14"/>
  <c r="E41" i="14"/>
  <c r="C40" i="14"/>
  <c r="P40" i="14" s="1"/>
  <c r="E40" i="14"/>
  <c r="G40" i="14"/>
  <c r="E40" i="12"/>
  <c r="E16" i="12"/>
  <c r="E39" i="12"/>
  <c r="C41" i="12"/>
  <c r="G41" i="12"/>
  <c r="G39" i="12"/>
  <c r="G40" i="12"/>
  <c r="G16" i="12"/>
  <c r="G43" i="12" s="1"/>
  <c r="B40" i="12"/>
  <c r="B33" i="12"/>
  <c r="C39" i="12"/>
  <c r="E41" i="12"/>
  <c r="C40" i="12"/>
  <c r="H42" i="12"/>
  <c r="J33" i="14"/>
  <c r="J43" i="14" s="1"/>
  <c r="K42" i="15"/>
  <c r="K16" i="15"/>
  <c r="K43" i="15" s="1"/>
  <c r="I42" i="15"/>
  <c r="I16" i="15"/>
  <c r="I43" i="15" s="1"/>
  <c r="H40" i="15"/>
  <c r="H16" i="15"/>
  <c r="J42" i="14"/>
  <c r="P32" i="14"/>
  <c r="H40" i="14"/>
  <c r="H33" i="14"/>
  <c r="P30" i="14"/>
  <c r="M33" i="12"/>
  <c r="M42" i="12"/>
  <c r="M16" i="12"/>
  <c r="P13" i="12"/>
  <c r="L40" i="12"/>
  <c r="L33" i="12"/>
  <c r="K33" i="12"/>
  <c r="K43" i="12" s="1"/>
  <c r="J40" i="12"/>
  <c r="J33" i="12"/>
  <c r="P30" i="12"/>
  <c r="J43" i="12" l="1"/>
  <c r="C45" i="17"/>
  <c r="P40" i="12"/>
  <c r="P41" i="16"/>
  <c r="P39" i="15"/>
  <c r="H33" i="12"/>
  <c r="B43" i="12"/>
  <c r="F43" i="12"/>
  <c r="D43" i="12"/>
  <c r="P41" i="14"/>
  <c r="G40" i="15"/>
  <c r="P41" i="15"/>
  <c r="K6" i="7"/>
  <c r="P39" i="16"/>
  <c r="L8" i="7"/>
  <c r="P39" i="12"/>
  <c r="P41" i="12"/>
  <c r="C6" i="7"/>
  <c r="E43" i="12"/>
  <c r="I43" i="12"/>
  <c r="F9" i="7"/>
  <c r="D9" i="7"/>
  <c r="U36" i="17"/>
  <c r="C44" i="17" s="1"/>
  <c r="O43" i="12"/>
  <c r="M6" i="7"/>
  <c r="H9" i="7"/>
  <c r="L9" i="7"/>
  <c r="K9" i="7"/>
  <c r="I8" i="7"/>
  <c r="F16" i="15"/>
  <c r="F43" i="15" s="1"/>
  <c r="M8" i="7"/>
  <c r="J9" i="7"/>
  <c r="J6" i="7"/>
  <c r="J8" i="7"/>
  <c r="O8" i="7"/>
  <c r="B6" i="7"/>
  <c r="G8" i="7"/>
  <c r="K8" i="7"/>
  <c r="B8" i="7"/>
  <c r="L43" i="12"/>
  <c r="O9" i="7"/>
  <c r="N9" i="7"/>
  <c r="M9" i="7"/>
  <c r="N6" i="7"/>
  <c r="N16" i="15"/>
  <c r="N43" i="15" s="1"/>
  <c r="O6" i="7"/>
  <c r="L6" i="7"/>
  <c r="P13" i="15"/>
  <c r="I6" i="7"/>
  <c r="H8" i="7"/>
  <c r="E9" i="7"/>
  <c r="G6" i="7"/>
  <c r="E8" i="7"/>
  <c r="D8" i="7"/>
  <c r="D6" i="7"/>
  <c r="F8" i="7"/>
  <c r="P15" i="15"/>
  <c r="F6" i="7"/>
  <c r="E6" i="7"/>
  <c r="C8" i="7"/>
  <c r="C42" i="12"/>
  <c r="P42" i="12" s="1"/>
  <c r="P32" i="12"/>
  <c r="B33" i="16"/>
  <c r="B40" i="16"/>
  <c r="P30" i="16"/>
  <c r="E40" i="16"/>
  <c r="E33" i="16"/>
  <c r="E43" i="16" s="1"/>
  <c r="I40" i="16"/>
  <c r="I7" i="7" s="1"/>
  <c r="I33" i="16"/>
  <c r="I43" i="16" s="1"/>
  <c r="M40" i="16"/>
  <c r="M7" i="7" s="1"/>
  <c r="M33" i="16"/>
  <c r="M43" i="16" s="1"/>
  <c r="C40" i="16"/>
  <c r="C7" i="7" s="1"/>
  <c r="C33" i="16"/>
  <c r="C43" i="16" s="1"/>
  <c r="G40" i="16"/>
  <c r="G7" i="7" s="1"/>
  <c r="G33" i="16"/>
  <c r="G43" i="16" s="1"/>
  <c r="G10" i="7" s="1"/>
  <c r="K40" i="16"/>
  <c r="K7" i="7" s="1"/>
  <c r="K33" i="16"/>
  <c r="K43" i="16" s="1"/>
  <c r="K10" i="7" s="1"/>
  <c r="O40" i="16"/>
  <c r="O33" i="16"/>
  <c r="O43" i="16" s="1"/>
  <c r="F33" i="16"/>
  <c r="F43" i="16" s="1"/>
  <c r="F40" i="16"/>
  <c r="F7" i="7" s="1"/>
  <c r="J33" i="16"/>
  <c r="J43" i="16" s="1"/>
  <c r="J40" i="16"/>
  <c r="J7" i="7" s="1"/>
  <c r="N33" i="16"/>
  <c r="N43" i="16" s="1"/>
  <c r="N40" i="16"/>
  <c r="N7" i="7" s="1"/>
  <c r="B16" i="16"/>
  <c r="P16" i="16" s="1"/>
  <c r="P13" i="16"/>
  <c r="D33" i="16"/>
  <c r="D43" i="16" s="1"/>
  <c r="D10" i="7" s="1"/>
  <c r="D40" i="16"/>
  <c r="D7" i="7" s="1"/>
  <c r="H33" i="16"/>
  <c r="H43" i="16" s="1"/>
  <c r="H40" i="16"/>
  <c r="H7" i="7" s="1"/>
  <c r="L33" i="16"/>
  <c r="L43" i="16" s="1"/>
  <c r="L40" i="16"/>
  <c r="B42" i="16"/>
  <c r="P42" i="16" s="1"/>
  <c r="P32" i="16"/>
  <c r="O16" i="15"/>
  <c r="O43" i="15" s="1"/>
  <c r="O40" i="15"/>
  <c r="L40" i="15"/>
  <c r="L16" i="15"/>
  <c r="L43" i="15" s="1"/>
  <c r="E40" i="15"/>
  <c r="P40" i="15" s="1"/>
  <c r="E16" i="15"/>
  <c r="E43" i="15" s="1"/>
  <c r="E10" i="7" s="1"/>
  <c r="B42" i="15"/>
  <c r="P42" i="15" s="1"/>
  <c r="B16" i="15"/>
  <c r="B43" i="15" s="1"/>
  <c r="J16" i="15"/>
  <c r="J43" i="15" s="1"/>
  <c r="C16" i="15"/>
  <c r="C43" i="15" s="1"/>
  <c r="P16" i="14"/>
  <c r="C43" i="12"/>
  <c r="I42" i="12"/>
  <c r="I9" i="7" s="1"/>
  <c r="P15" i="12"/>
  <c r="H43" i="15"/>
  <c r="H43" i="14"/>
  <c r="P43" i="14" s="1"/>
  <c r="P33" i="14"/>
  <c r="M43" i="12"/>
  <c r="P16" i="12"/>
  <c r="P33" i="12"/>
  <c r="H43" i="12"/>
  <c r="B7" i="7" l="1"/>
  <c r="P40" i="16"/>
  <c r="P43" i="12"/>
  <c r="P43" i="15"/>
  <c r="I10" i="7"/>
  <c r="B45" i="17"/>
  <c r="E7" i="7"/>
  <c r="B5" i="17"/>
  <c r="B9" i="7"/>
  <c r="F10" i="7"/>
  <c r="D4" i="17"/>
  <c r="J10" i="7"/>
  <c r="P8" i="7"/>
  <c r="P6" i="7"/>
  <c r="N10" i="7"/>
  <c r="L10" i="7"/>
  <c r="M10" i="7"/>
  <c r="O7" i="7"/>
  <c r="L7" i="7"/>
  <c r="O10" i="7"/>
  <c r="H10" i="7"/>
  <c r="C10" i="7"/>
  <c r="C9" i="7"/>
  <c r="B43" i="16"/>
  <c r="P43" i="16" s="1"/>
  <c r="P33" i="16"/>
  <c r="P16" i="15"/>
  <c r="P9" i="7" l="1"/>
  <c r="B7" i="17" s="1"/>
  <c r="B4" i="17"/>
  <c r="B6" i="17" s="1"/>
  <c r="E5" i="17"/>
  <c r="D5" i="17"/>
  <c r="D6" i="17" s="1"/>
  <c r="B2" i="13"/>
  <c r="B3" i="13" s="1"/>
  <c r="P7" i="7"/>
  <c r="D7" i="17" s="1"/>
  <c r="B10" i="7"/>
  <c r="P10" i="7" s="1"/>
  <c r="E7" i="17" s="1"/>
  <c r="E4" i="17" l="1"/>
  <c r="E6" i="17" s="1"/>
</calcChain>
</file>

<file path=xl/sharedStrings.xml><?xml version="1.0" encoding="utf-8"?>
<sst xmlns="http://schemas.openxmlformats.org/spreadsheetml/2006/main" count="587" uniqueCount="68">
  <si>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</si>
  <si>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</si>
  <si>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</si>
  <si>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</si>
  <si>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</si>
  <si>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</si>
  <si>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</si>
  <si>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</si>
  <si>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</si>
  <si>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</si>
  <si>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</si>
  <si>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</si>
  <si>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</si>
  <si>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</si>
  <si>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</si>
  <si>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</si>
  <si>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</si>
  <si>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</si>
  <si>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</si>
  <si>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</si>
  <si>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Schools</t>
  </si>
  <si>
    <t>Type of building - Schools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</si>
  <si>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</si>
  <si>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</si>
  <si>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</si>
  <si>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</si>
  <si>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</si>
  <si>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</si>
  <si>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</si>
  <si>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</si>
  <si>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</si>
  <si>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</si>
  <si>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Kindergartens</t>
  </si>
  <si>
    <t>Type of building - Medicine</t>
  </si>
  <si>
    <t>100W / 20 W</t>
  </si>
  <si>
    <t>150 W / 32 W</t>
  </si>
  <si>
    <t>100 W / 20 W +150 W/ 32 W</t>
  </si>
  <si>
    <t>Kindergartens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</si>
  <si>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</si>
  <si>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</si>
  <si>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</si>
  <si>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</si>
  <si>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</si>
  <si>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</si>
  <si>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</si>
  <si>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</si>
  <si>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</si>
  <si>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Other</t>
  </si>
  <si>
    <t>Emmissions reductions devided by years</t>
  </si>
  <si>
    <t>Year</t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</si>
  <si>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</si>
  <si>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Leakage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</si>
  <si>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</si>
  <si>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</si>
  <si>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2011*</t>
  </si>
  <si>
    <t>2012**</t>
  </si>
  <si>
    <t>Total (tonnes of CO2 equivalent)</t>
  </si>
  <si>
    <t>December 2011, 100W/20 W</t>
  </si>
  <si>
    <t>January - February 2012, 100 W/ 20 W</t>
  </si>
  <si>
    <t>Number (quantity) of lamps</t>
  </si>
  <si>
    <t>December 2011, 150 W/ 32 W</t>
  </si>
  <si>
    <t>January - February 2012, 150W/ 32 W</t>
  </si>
  <si>
    <t>number (quantity) of lamps</t>
  </si>
  <si>
    <t>Cross-check (GHG Emission Reductions for period December 2011 - February 2012)</t>
  </si>
  <si>
    <t>100 W</t>
  </si>
  <si>
    <t>150 W</t>
  </si>
  <si>
    <t>Kramatorsk, number (quantity) of lamps</t>
  </si>
  <si>
    <t>cross-check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</si>
</sst>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164" fontId="0" fillId="0" borderId="0" xfId="0" applyNumberFormat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2" fontId="0" fillId="3" borderId="1" xfId="0" applyNumberFormat="1" applyFill="1" applyBorder="1" applyAlignment="1">
      <alignment vertical="center"/>
    </xf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0" fontId="3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2" fontId="0" fillId="2" borderId="33" xfId="0" applyNumberFormat="1" applyFill="1" applyBorder="1"/>
    <xf numFmtId="2" fontId="3" fillId="3" borderId="31" xfId="0" applyNumberFormat="1" applyFont="1" applyFill="1" applyBorder="1" applyAlignment="1">
      <alignment wrapText="1"/>
    </xf>
    <xf numFmtId="2" fontId="3" fillId="3" borderId="34" xfId="0" applyNumberFormat="1" applyFont="1" applyFill="1" applyBorder="1" applyAlignment="1">
      <alignment wrapText="1"/>
    </xf>
    <xf numFmtId="0" fontId="0" fillId="3" borderId="35" xfId="0" applyFill="1" applyBorder="1"/>
    <xf numFmtId="0" fontId="0" fillId="3" borderId="36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2" fontId="3" fillId="3" borderId="8" xfId="0" applyNumberFormat="1" applyFont="1" applyFill="1" applyBorder="1" applyAlignment="1">
      <alignment wrapText="1"/>
    </xf>
    <xf numFmtId="0" fontId="0" fillId="3" borderId="39" xfId="0" applyFill="1" applyBorder="1"/>
    <xf numFmtId="2" fontId="3" fillId="3" borderId="11" xfId="0" applyNumberFormat="1" applyFont="1" applyFill="1" applyBorder="1" applyAlignment="1">
      <alignment wrapText="1"/>
    </xf>
    <xf numFmtId="0" fontId="0" fillId="3" borderId="23" xfId="0" applyFill="1" applyBorder="1"/>
    <xf numFmtId="2" fontId="3" fillId="3" borderId="40" xfId="0" applyNumberFormat="1" applyFont="1" applyFill="1" applyBorder="1" applyAlignment="1">
      <alignment wrapText="1"/>
    </xf>
    <xf numFmtId="2" fontId="4" fillId="3" borderId="41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2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2" fontId="4" fillId="4" borderId="17" xfId="0" applyNumberFormat="1" applyFont="1" applyFill="1" applyBorder="1" applyAlignment="1">
      <alignment wrapText="1"/>
    </xf>
    <xf numFmtId="1" fontId="4" fillId="4" borderId="21" xfId="0" applyNumberFormat="1" applyFont="1" applyFill="1" applyBorder="1" applyAlignment="1">
      <alignment wrapText="1"/>
    </xf>
    <xf numFmtId="2" fontId="4" fillId="4" borderId="21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1" xfId="0" applyNumberFormat="1" applyFont="1" applyFill="1" applyBorder="1" applyAlignment="1">
      <alignment wrapText="1"/>
    </xf>
    <xf numFmtId="1" fontId="0" fillId="4" borderId="30" xfId="0" applyNumberFormat="1" applyFill="1" applyBorder="1"/>
    <xf numFmtId="0" fontId="2" fillId="2" borderId="0" xfId="0" applyFont="1" applyFill="1" applyAlignment="1"/>
    <xf numFmtId="0" fontId="9" fillId="6" borderId="11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vertical="center" wrapText="1"/>
    </xf>
    <xf numFmtId="2" fontId="9" fillId="6" borderId="1" xfId="0" applyNumberFormat="1" applyFont="1" applyFill="1" applyBorder="1" applyAlignment="1">
      <alignment wrapText="1"/>
    </xf>
    <xf numFmtId="2" fontId="9" fillId="6" borderId="41" xfId="0" applyNumberFormat="1" applyFont="1" applyFill="1" applyBorder="1" applyAlignment="1">
      <alignment wrapText="1"/>
    </xf>
    <xf numFmtId="2" fontId="3" fillId="2" borderId="11" xfId="0" applyNumberFormat="1" applyFont="1" applyFill="1" applyBorder="1"/>
    <xf numFmtId="2" fontId="3" fillId="2" borderId="40" xfId="0" applyNumberFormat="1" applyFont="1" applyFill="1" applyBorder="1" applyAlignment="1">
      <alignment wrapText="1"/>
    </xf>
    <xf numFmtId="2" fontId="4" fillId="2" borderId="50" xfId="0" applyNumberFormat="1" applyFont="1" applyFill="1" applyBorder="1"/>
    <xf numFmtId="2" fontId="4" fillId="2" borderId="40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wrapText="1"/>
    </xf>
    <xf numFmtId="2" fontId="4" fillId="2" borderId="16" xfId="0" applyNumberFormat="1" applyFont="1" applyFill="1" applyBorder="1"/>
    <xf numFmtId="2" fontId="4" fillId="2" borderId="18" xfId="0" applyNumberFormat="1" applyFont="1" applyFill="1" applyBorder="1" applyAlignment="1">
      <alignment wrapText="1"/>
    </xf>
    <xf numFmtId="2" fontId="0" fillId="3" borderId="41" xfId="0" applyNumberFormat="1" applyFill="1" applyBorder="1"/>
    <xf numFmtId="1" fontId="0" fillId="4" borderId="1" xfId="0" applyNumberFormat="1" applyFill="1" applyBorder="1"/>
    <xf numFmtId="2" fontId="4" fillId="2" borderId="31" xfId="0" applyNumberFormat="1" applyFont="1" applyFill="1" applyBorder="1" applyAlignment="1">
      <alignment wrapText="1"/>
    </xf>
    <xf numFmtId="2" fontId="4" fillId="2" borderId="34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2" fontId="4" fillId="2" borderId="41" xfId="0" applyNumberFormat="1" applyFont="1" applyFill="1" applyBorder="1"/>
    <xf numFmtId="2" fontId="4" fillId="2" borderId="41" xfId="0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0" fontId="9" fillId="6" borderId="55" xfId="0" applyFont="1" applyFill="1" applyBorder="1" applyAlignment="1">
      <alignment vertical="center" wrapText="1"/>
    </xf>
    <xf numFmtId="2" fontId="9" fillId="6" borderId="56" xfId="0" applyNumberFormat="1" applyFont="1" applyFill="1" applyBorder="1" applyAlignment="1">
      <alignment wrapText="1"/>
    </xf>
    <xf numFmtId="2" fontId="9" fillId="6" borderId="57" xfId="0" applyNumberFormat="1" applyFont="1" applyFill="1" applyBorder="1" applyAlignment="1">
      <alignment wrapText="1"/>
    </xf>
    <xf numFmtId="0" fontId="11" fillId="7" borderId="18" xfId="0" applyFont="1" applyFill="1" applyBorder="1" applyAlignment="1">
      <alignment horizontal="center" vertical="center" wrapText="1"/>
    </xf>
    <xf numFmtId="2" fontId="0" fillId="7" borderId="2" xfId="0" applyNumberFormat="1" applyFill="1" applyBorder="1"/>
    <xf numFmtId="2" fontId="0" fillId="7" borderId="22" xfId="0" applyNumberFormat="1" applyFill="1" applyBorder="1"/>
    <xf numFmtId="2" fontId="0" fillId="3" borderId="11" xfId="0" applyNumberFormat="1" applyFill="1" applyBorder="1" applyAlignment="1">
      <alignment vertical="center"/>
    </xf>
    <xf numFmtId="2" fontId="0" fillId="3" borderId="33" xfId="0" applyNumberFormat="1" applyFill="1" applyBorder="1" applyAlignment="1">
      <alignment vertical="center"/>
    </xf>
    <xf numFmtId="165" fontId="0" fillId="2" borderId="5" xfId="0" applyNumberFormat="1" applyFill="1" applyBorder="1"/>
    <xf numFmtId="165" fontId="0" fillId="2" borderId="1" xfId="0" applyNumberFormat="1" applyFill="1" applyBorder="1"/>
    <xf numFmtId="165" fontId="0" fillId="2" borderId="3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3" borderId="3" xfId="0" applyNumberFormat="1" applyFill="1" applyBorder="1"/>
    <xf numFmtId="165" fontId="4" fillId="3" borderId="1" xfId="0" applyNumberFormat="1" applyFont="1" applyFill="1" applyBorder="1"/>
    <xf numFmtId="165" fontId="3" fillId="4" borderId="8" xfId="0" applyNumberFormat="1" applyFont="1" applyFill="1" applyBorder="1"/>
    <xf numFmtId="165" fontId="4" fillId="2" borderId="5" xfId="0" applyNumberFormat="1" applyFont="1" applyFill="1" applyBorder="1"/>
    <xf numFmtId="165" fontId="4" fillId="2" borderId="1" xfId="0" applyNumberFormat="1" applyFont="1" applyFill="1" applyBorder="1"/>
    <xf numFmtId="165" fontId="4" fillId="2" borderId="50" xfId="0" applyNumberFormat="1" applyFont="1" applyFill="1" applyBorder="1"/>
    <xf numFmtId="165" fontId="4" fillId="2" borderId="40" xfId="0" applyNumberFormat="1" applyFont="1" applyFill="1" applyBorder="1" applyAlignment="1">
      <alignment wrapText="1"/>
    </xf>
    <xf numFmtId="165" fontId="4" fillId="2" borderId="3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1" fontId="0" fillId="8" borderId="1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1" fontId="3" fillId="4" borderId="31" xfId="0" applyNumberFormat="1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30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3" fillId="4" borderId="44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2" fontId="5" fillId="2" borderId="54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wrapText="1"/>
    </xf>
    <xf numFmtId="2" fontId="3" fillId="2" borderId="46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2" borderId="48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49" xfId="0" applyNumberFormat="1" applyFont="1" applyFill="1" applyBorder="1" applyAlignment="1">
      <alignment horizontal="center" wrapText="1"/>
    </xf>
    <xf numFmtId="2" fontId="3" fillId="2" borderId="39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3" fillId="2" borderId="48" xfId="0" applyNumberFormat="1" applyFont="1" applyFill="1" applyBorder="1" applyAlignment="1">
      <alignment horizont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2" fontId="4" fillId="2" borderId="50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50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2" fontId="3" fillId="3" borderId="52" xfId="0" applyNumberFormat="1" applyFont="1" applyFill="1" applyBorder="1" applyAlignment="1">
      <alignment horizontal="center" vertical="center"/>
    </xf>
    <xf numFmtId="2" fontId="3" fillId="3" borderId="53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wrapText="1"/>
    </xf>
    <xf numFmtId="1" fontId="0" fillId="4" borderId="50" xfId="0" applyNumberFormat="1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7" sqref="B7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64" t="s">
        <v>66</v>
      </c>
      <c r="B1" s="164"/>
      <c r="C1" s="165"/>
    </row>
    <row r="2" spans="1:3" ht="27.75" customHeight="1" x14ac:dyDescent="0.2">
      <c r="A2" s="73"/>
      <c r="B2" s="160" t="s">
        <v>4</v>
      </c>
      <c r="C2" s="161"/>
    </row>
    <row r="3" spans="1:3" ht="22.5" customHeight="1" x14ac:dyDescent="0.2">
      <c r="A3" s="90" t="s">
        <v>19</v>
      </c>
      <c r="B3" s="92" t="s">
        <v>43</v>
      </c>
      <c r="C3" s="92" t="s">
        <v>35</v>
      </c>
    </row>
    <row r="4" spans="1:3" ht="22.5" customHeight="1" x14ac:dyDescent="0.2">
      <c r="A4" s="91" t="s">
        <v>20</v>
      </c>
      <c r="B4" s="93">
        <v>7448</v>
      </c>
      <c r="C4" s="93">
        <v>992</v>
      </c>
    </row>
    <row r="5" spans="1:3" ht="22.5" customHeight="1" x14ac:dyDescent="0.2">
      <c r="A5" s="91" t="s">
        <v>37</v>
      </c>
      <c r="B5" s="93">
        <v>6196</v>
      </c>
      <c r="C5" s="93"/>
    </row>
    <row r="6" spans="1:3" ht="22.5" customHeight="1" x14ac:dyDescent="0.2">
      <c r="A6" s="91" t="s">
        <v>38</v>
      </c>
      <c r="B6" s="93">
        <v>5044</v>
      </c>
      <c r="C6" s="93">
        <v>608</v>
      </c>
    </row>
    <row r="7" spans="1:3" ht="22.5" customHeight="1" x14ac:dyDescent="0.2">
      <c r="A7" s="91" t="s">
        <v>47</v>
      </c>
      <c r="B7" s="93">
        <v>3373</v>
      </c>
      <c r="C7" s="93"/>
    </row>
    <row r="8" spans="1:3" ht="22.5" customHeight="1" x14ac:dyDescent="0.2">
      <c r="A8" s="91" t="s">
        <v>5</v>
      </c>
      <c r="B8" s="94">
        <f>SUM(B4:B7)</f>
        <v>22061</v>
      </c>
      <c r="C8" s="94">
        <f>SUM(C4:C7)</f>
        <v>1600</v>
      </c>
    </row>
    <row r="9" spans="1:3" ht="22.5" customHeight="1" x14ac:dyDescent="0.2">
      <c r="A9" s="95" t="s">
        <v>0</v>
      </c>
      <c r="B9" s="162">
        <f>B8+C8</f>
        <v>23661</v>
      </c>
      <c r="C9" s="163"/>
    </row>
  </sheetData>
  <mergeCells count="3">
    <mergeCell ref="B2:C2"/>
    <mergeCell ref="B9:C9"/>
    <mergeCell ref="A1:C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topLeftCell="A22" zoomScaleNormal="100" workbookViewId="0">
      <pane xSplit="1" topLeftCell="F1" activePane="topRight" state="frozen"/>
      <selection pane="topRight" activeCell="P33" activeCellId="1" sqref="P16 P33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66" t="s">
        <v>21</v>
      </c>
      <c r="C1" s="166"/>
      <c r="D1" s="166"/>
      <c r="E1" s="166"/>
      <c r="F1" s="166"/>
      <c r="G1" s="166"/>
    </row>
    <row r="2" spans="1:40" ht="22.5" customHeight="1" x14ac:dyDescent="0.45">
      <c r="A2" s="114" t="s">
        <v>34</v>
      </c>
      <c r="C2" s="114"/>
      <c r="D2" s="1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3" t="s">
        <v>66</v>
      </c>
      <c r="B3" s="71">
        <f>Lamps!B4</f>
        <v>7448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6" t="s">
        <v>44</v>
      </c>
      <c r="B5" s="72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79" customFormat="1" ht="30.75" customHeight="1" thickBot="1" x14ac:dyDescent="0.25">
      <c r="A6" s="78" t="s">
        <v>9</v>
      </c>
      <c r="B6" s="175" t="s">
        <v>22</v>
      </c>
      <c r="C6" s="176"/>
      <c r="D6" s="169" t="s">
        <v>24</v>
      </c>
      <c r="E6" s="169"/>
      <c r="F6" s="169" t="s">
        <v>23</v>
      </c>
      <c r="G6" s="169"/>
      <c r="H6" s="169" t="s">
        <v>25</v>
      </c>
      <c r="I6" s="169"/>
      <c r="J6" s="169" t="s">
        <v>26</v>
      </c>
      <c r="K6" s="169"/>
      <c r="L6" s="169" t="s">
        <v>27</v>
      </c>
      <c r="M6" s="169"/>
      <c r="N6" s="169" t="s">
        <v>28</v>
      </c>
      <c r="O6" s="170"/>
      <c r="P6" s="177" t="s">
        <v>29</v>
      </c>
      <c r="AB6" s="80"/>
      <c r="AC6" s="80"/>
      <c r="AE6" s="81"/>
      <c r="AF6" s="81"/>
      <c r="AG6" s="81"/>
      <c r="AH6" s="81"/>
      <c r="AI6" s="81"/>
      <c r="AJ6" s="81"/>
      <c r="AK6" s="81"/>
    </row>
    <row r="7" spans="1:40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78"/>
      <c r="AB7" s="2"/>
      <c r="AC7" s="2"/>
    </row>
    <row r="8" spans="1:40" x14ac:dyDescent="0.2">
      <c r="A8" s="28" t="s">
        <v>13</v>
      </c>
      <c r="B8" s="44">
        <v>19</v>
      </c>
      <c r="C8" s="45">
        <v>3</v>
      </c>
      <c r="D8" s="45">
        <v>76</v>
      </c>
      <c r="E8" s="45">
        <v>16</v>
      </c>
      <c r="F8" s="45">
        <v>77</v>
      </c>
      <c r="G8" s="45">
        <v>15</v>
      </c>
      <c r="H8" s="14">
        <v>78</v>
      </c>
      <c r="I8" s="14">
        <v>13</v>
      </c>
      <c r="J8" s="14">
        <v>76</v>
      </c>
      <c r="K8" s="14">
        <v>15</v>
      </c>
      <c r="L8" s="14">
        <v>75</v>
      </c>
      <c r="M8" s="14">
        <v>17</v>
      </c>
      <c r="N8" s="14">
        <v>77</v>
      </c>
      <c r="O8" s="14">
        <v>15</v>
      </c>
      <c r="P8" s="178"/>
      <c r="Q8" s="9"/>
      <c r="AB8" s="2"/>
      <c r="AC8" s="2"/>
    </row>
    <row r="9" spans="1:40" ht="25.5" x14ac:dyDescent="0.2">
      <c r="A9" s="26" t="s">
        <v>11</v>
      </c>
      <c r="B9" s="24">
        <v>8.69</v>
      </c>
      <c r="C9" s="14">
        <v>1.89</v>
      </c>
      <c r="D9" s="14">
        <v>7.49</v>
      </c>
      <c r="E9" s="14">
        <v>1.6</v>
      </c>
      <c r="F9" s="14">
        <v>4.3899999999999997</v>
      </c>
      <c r="G9" s="14">
        <v>4.08</v>
      </c>
      <c r="H9" s="14">
        <v>7.68</v>
      </c>
      <c r="I9" s="14">
        <v>1.64</v>
      </c>
      <c r="J9" s="14">
        <v>8.26</v>
      </c>
      <c r="K9" s="14">
        <v>1.64</v>
      </c>
      <c r="L9" s="14">
        <v>7.57</v>
      </c>
      <c r="M9" s="14">
        <v>1.64</v>
      </c>
      <c r="N9" s="14">
        <v>3.84</v>
      </c>
      <c r="O9" s="14">
        <v>1.64</v>
      </c>
      <c r="P9" s="178"/>
      <c r="Q9" s="16"/>
      <c r="R9" s="1"/>
      <c r="AB9" s="2"/>
      <c r="AC9" s="2"/>
    </row>
    <row r="10" spans="1:40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78"/>
      <c r="Q10" s="16"/>
      <c r="R10" s="1"/>
      <c r="AB10" s="2"/>
      <c r="AC10" s="2"/>
    </row>
    <row r="11" spans="1:40" ht="26.25" thickBot="1" x14ac:dyDescent="0.25">
      <c r="A11" s="26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79"/>
      <c r="Q11" s="10"/>
      <c r="AB11" s="2"/>
      <c r="AC11" s="2"/>
    </row>
    <row r="12" spans="1:40" s="21" customFormat="1" ht="25.5" x14ac:dyDescent="0.2">
      <c r="A12" s="26" t="s">
        <v>16</v>
      </c>
      <c r="B12" s="46">
        <f t="shared" ref="B12:O12" si="0">B$9*B$8*($B3*0.1)</f>
        <v>122973.928</v>
      </c>
      <c r="C12" s="47">
        <f t="shared" si="0"/>
        <v>4223.0160000000005</v>
      </c>
      <c r="D12" s="47">
        <f t="shared" si="0"/>
        <v>423969.95200000005</v>
      </c>
      <c r="E12" s="47">
        <f t="shared" si="0"/>
        <v>19066.88</v>
      </c>
      <c r="F12" s="47">
        <f t="shared" si="0"/>
        <v>251764.74400000001</v>
      </c>
      <c r="G12" s="47">
        <f t="shared" si="0"/>
        <v>45581.760000000009</v>
      </c>
      <c r="H12" s="47">
        <f t="shared" si="0"/>
        <v>446164.99200000003</v>
      </c>
      <c r="I12" s="47">
        <f t="shared" si="0"/>
        <v>15879.136000000002</v>
      </c>
      <c r="J12" s="47">
        <f t="shared" si="0"/>
        <v>467555.64800000004</v>
      </c>
      <c r="K12" s="47">
        <f t="shared" si="0"/>
        <v>18322.080000000002</v>
      </c>
      <c r="L12" s="47">
        <f t="shared" si="0"/>
        <v>422860.2</v>
      </c>
      <c r="M12" s="47">
        <f t="shared" si="0"/>
        <v>20765.024000000001</v>
      </c>
      <c r="N12" s="47">
        <f t="shared" si="0"/>
        <v>220222.46400000004</v>
      </c>
      <c r="O12" s="48">
        <f t="shared" si="0"/>
        <v>18322.080000000002</v>
      </c>
      <c r="P12" s="50">
        <f>SUM(B12:O12)</f>
        <v>2497671.9040000006</v>
      </c>
      <c r="Q12" s="22"/>
      <c r="AN12" s="23"/>
    </row>
    <row r="13" spans="1:40" ht="25.5" x14ac:dyDescent="0.2">
      <c r="A13" s="26" t="s">
        <v>15</v>
      </c>
      <c r="B13" s="24">
        <f>B12*(1-B10)*B$11/1000</f>
        <v>150.88900965600001</v>
      </c>
      <c r="C13" s="14">
        <f t="shared" ref="C13:O13" si="1">C12*(1-C10)*C$11/1000</f>
        <v>5.1816406320000015</v>
      </c>
      <c r="D13" s="14">
        <f t="shared" si="1"/>
        <v>520.21113110400006</v>
      </c>
      <c r="E13" s="14">
        <f t="shared" si="1"/>
        <v>23.395061760000004</v>
      </c>
      <c r="F13" s="14">
        <f t="shared" si="1"/>
        <v>308.91534088800006</v>
      </c>
      <c r="G13" s="14">
        <f t="shared" si="1"/>
        <v>55.928819520000019</v>
      </c>
      <c r="H13" s="14">
        <f t="shared" si="1"/>
        <v>547.44444518400007</v>
      </c>
      <c r="I13" s="14">
        <f t="shared" si="1"/>
        <v>19.483699872000006</v>
      </c>
      <c r="J13" s="14">
        <f t="shared" si="1"/>
        <v>573.69078009600003</v>
      </c>
      <c r="K13" s="14">
        <f t="shared" si="1"/>
        <v>22.481192160000003</v>
      </c>
      <c r="L13" s="14">
        <f t="shared" si="1"/>
        <v>518.8494654000001</v>
      </c>
      <c r="M13" s="14">
        <f t="shared" si="1"/>
        <v>25.478684448000003</v>
      </c>
      <c r="N13" s="14">
        <f t="shared" si="1"/>
        <v>270.21296332800006</v>
      </c>
      <c r="O13" s="19">
        <f t="shared" si="1"/>
        <v>22.481192160000003</v>
      </c>
      <c r="P13" s="51">
        <f>SUM(B13:O13)</f>
        <v>3064.6434262080002</v>
      </c>
    </row>
    <row r="14" spans="1:40" ht="25.5" x14ac:dyDescent="0.2">
      <c r="A14" s="26" t="s">
        <v>17</v>
      </c>
      <c r="B14" s="24">
        <f t="shared" ref="B14:O14" si="2">B$9*B$8*($B3*0.02)</f>
        <v>24594.785599999999</v>
      </c>
      <c r="C14" s="14">
        <f t="shared" si="2"/>
        <v>844.60320000000002</v>
      </c>
      <c r="D14" s="14">
        <f t="shared" si="2"/>
        <v>84793.99040000001</v>
      </c>
      <c r="E14" s="14">
        <f t="shared" si="2"/>
        <v>3813.3760000000002</v>
      </c>
      <c r="F14" s="14">
        <f t="shared" si="2"/>
        <v>50352.948799999998</v>
      </c>
      <c r="G14" s="14">
        <f t="shared" si="2"/>
        <v>9116.3520000000008</v>
      </c>
      <c r="H14" s="14">
        <f t="shared" si="2"/>
        <v>89232.998399999997</v>
      </c>
      <c r="I14" s="14">
        <f t="shared" si="2"/>
        <v>3175.8272000000002</v>
      </c>
      <c r="J14" s="14">
        <f t="shared" si="2"/>
        <v>93511.1296</v>
      </c>
      <c r="K14" s="14">
        <f t="shared" si="2"/>
        <v>3664.4159999999997</v>
      </c>
      <c r="L14" s="14">
        <f t="shared" si="2"/>
        <v>84572.040000000008</v>
      </c>
      <c r="M14" s="14">
        <f t="shared" si="2"/>
        <v>4153.0047999999997</v>
      </c>
      <c r="N14" s="14">
        <f t="shared" si="2"/>
        <v>44044.4928</v>
      </c>
      <c r="O14" s="19">
        <f t="shared" si="2"/>
        <v>3664.4159999999997</v>
      </c>
      <c r="P14" s="51">
        <f>SUM(B14:O14)</f>
        <v>499534.3808000001</v>
      </c>
    </row>
    <row r="15" spans="1:40" ht="25.5" x14ac:dyDescent="0.2">
      <c r="A15" s="26" t="s">
        <v>18</v>
      </c>
      <c r="B15" s="24">
        <f t="shared" ref="B15:O15" si="3">B14*B$11/1000</f>
        <v>30.177801931200001</v>
      </c>
      <c r="C15" s="14">
        <f t="shared" si="3"/>
        <v>1.0363281264000002</v>
      </c>
      <c r="D15" s="14">
        <f t="shared" si="3"/>
        <v>104.04222622080002</v>
      </c>
      <c r="E15" s="14">
        <f t="shared" si="3"/>
        <v>4.6790123520000009</v>
      </c>
      <c r="F15" s="14">
        <f t="shared" si="3"/>
        <v>61.783068177600008</v>
      </c>
      <c r="G15" s="14">
        <f t="shared" si="3"/>
        <v>11.185763904000002</v>
      </c>
      <c r="H15" s="14">
        <f t="shared" si="3"/>
        <v>109.4888890368</v>
      </c>
      <c r="I15" s="14">
        <f t="shared" si="3"/>
        <v>3.8967399744000004</v>
      </c>
      <c r="J15" s="14">
        <f t="shared" si="3"/>
        <v>114.73815601920001</v>
      </c>
      <c r="K15" s="14">
        <f t="shared" si="3"/>
        <v>4.4962384320000002</v>
      </c>
      <c r="L15" s="14">
        <f t="shared" si="3"/>
        <v>103.76989308000002</v>
      </c>
      <c r="M15" s="14">
        <f t="shared" si="3"/>
        <v>5.0957368895999995</v>
      </c>
      <c r="N15" s="14">
        <f t="shared" si="3"/>
        <v>54.042592665600004</v>
      </c>
      <c r="O15" s="19">
        <f t="shared" si="3"/>
        <v>4.4962384320000002</v>
      </c>
      <c r="P15" s="51">
        <f>SUM(B15:O15)</f>
        <v>612.92868524159996</v>
      </c>
    </row>
    <row r="16" spans="1:40" ht="26.25" thickBot="1" x14ac:dyDescent="0.25">
      <c r="A16" s="27" t="s">
        <v>14</v>
      </c>
      <c r="B16" s="49">
        <f>B13-B15</f>
        <v>120.7112077248</v>
      </c>
      <c r="C16" s="18">
        <f t="shared" ref="C16:O16" si="4">C13-C15</f>
        <v>4.1453125056000015</v>
      </c>
      <c r="D16" s="18">
        <f t="shared" si="4"/>
        <v>416.16890488320007</v>
      </c>
      <c r="E16" s="18">
        <f t="shared" si="4"/>
        <v>18.716049408000003</v>
      </c>
      <c r="F16" s="18">
        <f t="shared" si="4"/>
        <v>247.13227271040006</v>
      </c>
      <c r="G16" s="18">
        <f t="shared" si="4"/>
        <v>44.743055616000021</v>
      </c>
      <c r="H16" s="18">
        <f t="shared" si="4"/>
        <v>437.95555614720007</v>
      </c>
      <c r="I16" s="18">
        <f t="shared" si="4"/>
        <v>15.586959897600005</v>
      </c>
      <c r="J16" s="18">
        <f t="shared" si="4"/>
        <v>458.95262407680002</v>
      </c>
      <c r="K16" s="18">
        <f t="shared" si="4"/>
        <v>17.984953728000001</v>
      </c>
      <c r="L16" s="18">
        <f t="shared" si="4"/>
        <v>415.07957232000007</v>
      </c>
      <c r="M16" s="18">
        <f t="shared" si="4"/>
        <v>20.382947558400005</v>
      </c>
      <c r="N16" s="18">
        <f t="shared" si="4"/>
        <v>216.17037066240005</v>
      </c>
      <c r="O16" s="20">
        <f t="shared" si="4"/>
        <v>17.984953728000001</v>
      </c>
      <c r="P16" s="52">
        <f>SUM(B16:O16)</f>
        <v>2451.7147409663999</v>
      </c>
    </row>
    <row r="17" spans="1:37" x14ac:dyDescent="0.2">
      <c r="H17" s="3"/>
    </row>
    <row r="19" spans="1:37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4" t="s">
        <v>66</v>
      </c>
      <c r="B20" s="35">
        <f>Lamps!C4</f>
        <v>992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1" customFormat="1" ht="25.5" customHeight="1" thickBot="1" x14ac:dyDescent="0.25">
      <c r="A23" s="75" t="s">
        <v>9</v>
      </c>
      <c r="B23" s="173" t="s">
        <v>22</v>
      </c>
      <c r="C23" s="174"/>
      <c r="D23" s="173" t="s">
        <v>24</v>
      </c>
      <c r="E23" s="174"/>
      <c r="F23" s="173" t="s">
        <v>23</v>
      </c>
      <c r="G23" s="174"/>
      <c r="H23" s="173" t="s">
        <v>25</v>
      </c>
      <c r="I23" s="174"/>
      <c r="J23" s="173" t="s">
        <v>26</v>
      </c>
      <c r="K23" s="174"/>
      <c r="L23" s="173" t="s">
        <v>27</v>
      </c>
      <c r="M23" s="174"/>
      <c r="N23" s="173" t="s">
        <v>28</v>
      </c>
      <c r="O23" s="174"/>
      <c r="P23" s="180" t="s">
        <v>30</v>
      </c>
      <c r="S23" s="31"/>
      <c r="AE23" s="23"/>
      <c r="AF23" s="23"/>
      <c r="AG23" s="23"/>
      <c r="AH23" s="23"/>
      <c r="AI23" s="23"/>
      <c r="AJ23" s="23"/>
      <c r="AK23" s="23"/>
    </row>
    <row r="24" spans="1:37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81"/>
    </row>
    <row r="25" spans="1:37" x14ac:dyDescent="0.2">
      <c r="A25" s="75" t="s">
        <v>13</v>
      </c>
      <c r="B25" s="53">
        <v>19</v>
      </c>
      <c r="C25" s="54">
        <v>3</v>
      </c>
      <c r="D25" s="54">
        <v>76</v>
      </c>
      <c r="E25" s="54">
        <v>16</v>
      </c>
      <c r="F25" s="54">
        <v>77</v>
      </c>
      <c r="G25" s="54">
        <v>15</v>
      </c>
      <c r="H25" s="15">
        <v>78</v>
      </c>
      <c r="I25" s="15">
        <v>13</v>
      </c>
      <c r="J25" s="15">
        <v>76</v>
      </c>
      <c r="K25" s="15">
        <v>15</v>
      </c>
      <c r="L25" s="15">
        <v>75</v>
      </c>
      <c r="M25" s="15">
        <v>17</v>
      </c>
      <c r="N25" s="15">
        <v>77</v>
      </c>
      <c r="O25" s="15">
        <v>15</v>
      </c>
      <c r="P25" s="181"/>
    </row>
    <row r="26" spans="1:37" ht="25.5" x14ac:dyDescent="0.2">
      <c r="A26" s="75" t="s">
        <v>11</v>
      </c>
      <c r="B26" s="36">
        <v>8.83</v>
      </c>
      <c r="C26" s="15">
        <v>0</v>
      </c>
      <c r="D26" s="15">
        <v>7.53</v>
      </c>
      <c r="E26" s="15">
        <v>0</v>
      </c>
      <c r="F26" s="15">
        <v>4.4400000000000004</v>
      </c>
      <c r="G26" s="15">
        <v>4.09</v>
      </c>
      <c r="H26" s="15">
        <v>7.66</v>
      </c>
      <c r="I26" s="15">
        <v>0</v>
      </c>
      <c r="J26" s="15">
        <v>8.52</v>
      </c>
      <c r="K26" s="15">
        <v>0</v>
      </c>
      <c r="L26" s="15">
        <v>7.85</v>
      </c>
      <c r="M26" s="15">
        <v>0</v>
      </c>
      <c r="N26" s="15">
        <v>3.62</v>
      </c>
      <c r="O26" s="15">
        <v>0</v>
      </c>
      <c r="P26" s="181"/>
    </row>
    <row r="27" spans="1:37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7">
        <v>0</v>
      </c>
      <c r="P27" s="181"/>
    </row>
    <row r="28" spans="1:37" ht="25.5" x14ac:dyDescent="0.2">
      <c r="A28" s="75" t="s">
        <v>12</v>
      </c>
      <c r="B28" s="148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50">
        <v>1.2270000000000001</v>
      </c>
      <c r="P28" s="182"/>
    </row>
    <row r="29" spans="1:37" ht="25.5" x14ac:dyDescent="0.2">
      <c r="A29" s="75" t="s">
        <v>16</v>
      </c>
      <c r="B29" s="55">
        <f t="shared" ref="B29:O29" si="5">B$26*B$25*($B20*0.15)</f>
        <v>24964.175999999999</v>
      </c>
      <c r="C29" s="56">
        <f t="shared" si="5"/>
        <v>0</v>
      </c>
      <c r="D29" s="56">
        <f t="shared" si="5"/>
        <v>85155.263999999981</v>
      </c>
      <c r="E29" s="56">
        <f t="shared" si="5"/>
        <v>0</v>
      </c>
      <c r="F29" s="56">
        <f t="shared" si="5"/>
        <v>50871.743999999999</v>
      </c>
      <c r="G29" s="56">
        <f t="shared" si="5"/>
        <v>9128.8799999999974</v>
      </c>
      <c r="H29" s="56">
        <f t="shared" si="5"/>
        <v>88905.02399999999</v>
      </c>
      <c r="I29" s="56">
        <f t="shared" si="5"/>
        <v>0</v>
      </c>
      <c r="J29" s="56">
        <f t="shared" si="5"/>
        <v>96350.975999999981</v>
      </c>
      <c r="K29" s="56">
        <f t="shared" si="5"/>
        <v>0</v>
      </c>
      <c r="L29" s="56">
        <f t="shared" si="5"/>
        <v>87605.999999999985</v>
      </c>
      <c r="M29" s="56">
        <f t="shared" si="5"/>
        <v>0</v>
      </c>
      <c r="N29" s="56">
        <f t="shared" si="5"/>
        <v>41476.511999999995</v>
      </c>
      <c r="O29" s="57">
        <f t="shared" si="5"/>
        <v>0</v>
      </c>
      <c r="P29" s="61">
        <f>SUM(B29:O29)</f>
        <v>484458.57599999994</v>
      </c>
    </row>
    <row r="30" spans="1:37" ht="25.5" x14ac:dyDescent="0.2">
      <c r="A30" s="75" t="s">
        <v>15</v>
      </c>
      <c r="B30" s="36">
        <f>B29*(1-B27)*B$28/1000</f>
        <v>30.631043951999999</v>
      </c>
      <c r="C30" s="15">
        <f t="shared" ref="C30:O30" si="6">C29*(1-C27)*C$28/1000</f>
        <v>0</v>
      </c>
      <c r="D30" s="15">
        <f t="shared" si="6"/>
        <v>104.48550892799999</v>
      </c>
      <c r="E30" s="15">
        <f t="shared" si="6"/>
        <v>0</v>
      </c>
      <c r="F30" s="15">
        <f t="shared" si="6"/>
        <v>62.419629888000003</v>
      </c>
      <c r="G30" s="15">
        <f t="shared" si="6"/>
        <v>11.201135759999998</v>
      </c>
      <c r="H30" s="15">
        <f t="shared" si="6"/>
        <v>109.086464448</v>
      </c>
      <c r="I30" s="15">
        <f t="shared" si="6"/>
        <v>0</v>
      </c>
      <c r="J30" s="15">
        <f t="shared" si="6"/>
        <v>118.22264755199998</v>
      </c>
      <c r="K30" s="15">
        <f t="shared" si="6"/>
        <v>0</v>
      </c>
      <c r="L30" s="15">
        <f t="shared" si="6"/>
        <v>107.49256199999999</v>
      </c>
      <c r="M30" s="15">
        <f t="shared" si="6"/>
        <v>0</v>
      </c>
      <c r="N30" s="15">
        <f t="shared" si="6"/>
        <v>50.891680223999998</v>
      </c>
      <c r="O30" s="37">
        <f t="shared" si="6"/>
        <v>0</v>
      </c>
      <c r="P30" s="61">
        <f>SUM(B30:O30)</f>
        <v>594.43067275199996</v>
      </c>
    </row>
    <row r="31" spans="1:37" ht="25.5" x14ac:dyDescent="0.2">
      <c r="A31" s="75" t="s">
        <v>17</v>
      </c>
      <c r="B31" s="36">
        <f t="shared" ref="B31:O31" si="7">B$26*B$25*($B20*0.032)</f>
        <v>5325.6908800000001</v>
      </c>
      <c r="C31" s="15">
        <f t="shared" si="7"/>
        <v>0</v>
      </c>
      <c r="D31" s="15">
        <f t="shared" si="7"/>
        <v>18166.456319999998</v>
      </c>
      <c r="E31" s="15">
        <f t="shared" si="7"/>
        <v>0</v>
      </c>
      <c r="F31" s="15">
        <f t="shared" si="7"/>
        <v>10852.638720000001</v>
      </c>
      <c r="G31" s="15">
        <f t="shared" si="7"/>
        <v>1947.4943999999998</v>
      </c>
      <c r="H31" s="15">
        <f t="shared" si="7"/>
        <v>18966.405119999999</v>
      </c>
      <c r="I31" s="15">
        <f t="shared" si="7"/>
        <v>0</v>
      </c>
      <c r="J31" s="15">
        <f t="shared" si="7"/>
        <v>20554.874879999999</v>
      </c>
      <c r="K31" s="15">
        <f t="shared" si="7"/>
        <v>0</v>
      </c>
      <c r="L31" s="15">
        <f t="shared" si="7"/>
        <v>18689.28</v>
      </c>
      <c r="M31" s="15">
        <f t="shared" si="7"/>
        <v>0</v>
      </c>
      <c r="N31" s="15">
        <f t="shared" si="7"/>
        <v>8848.3225600000005</v>
      </c>
      <c r="O31" s="37">
        <f t="shared" si="7"/>
        <v>0</v>
      </c>
      <c r="P31" s="61">
        <f>SUM(B31:O31)</f>
        <v>103351.16288</v>
      </c>
    </row>
    <row r="32" spans="1:37" ht="25.5" x14ac:dyDescent="0.2">
      <c r="A32" s="75" t="s">
        <v>18</v>
      </c>
      <c r="B32" s="36">
        <f t="shared" ref="B32:G32" si="8">B31*B$28/1000</f>
        <v>6.5346227097600007</v>
      </c>
      <c r="C32" s="15">
        <f t="shared" si="8"/>
        <v>0</v>
      </c>
      <c r="D32" s="15">
        <f t="shared" si="8"/>
        <v>22.290241904639998</v>
      </c>
      <c r="E32" s="15">
        <f t="shared" si="8"/>
        <v>0</v>
      </c>
      <c r="F32" s="15">
        <f t="shared" si="8"/>
        <v>13.316187709440003</v>
      </c>
      <c r="G32" s="15">
        <f t="shared" si="8"/>
        <v>2.3895756287999999</v>
      </c>
      <c r="H32" s="15">
        <f t="shared" ref="H32:O32" si="9">H31*H$28/1000</f>
        <v>23.271779082240002</v>
      </c>
      <c r="I32" s="15">
        <f t="shared" si="9"/>
        <v>0</v>
      </c>
      <c r="J32" s="15">
        <f t="shared" si="9"/>
        <v>25.220831477760001</v>
      </c>
      <c r="K32" s="15">
        <f t="shared" si="9"/>
        <v>0</v>
      </c>
      <c r="L32" s="15">
        <f t="shared" si="9"/>
        <v>22.931746560000001</v>
      </c>
      <c r="M32" s="15">
        <f t="shared" si="9"/>
        <v>0</v>
      </c>
      <c r="N32" s="15">
        <f t="shared" si="9"/>
        <v>10.856891781120002</v>
      </c>
      <c r="O32" s="37">
        <f t="shared" si="9"/>
        <v>0</v>
      </c>
      <c r="P32" s="61">
        <f>SUM(B32:O32)</f>
        <v>126.81187685376</v>
      </c>
    </row>
    <row r="33" spans="1:37" ht="26.25" thickBot="1" x14ac:dyDescent="0.25">
      <c r="A33" s="76" t="s">
        <v>14</v>
      </c>
      <c r="B33" s="58">
        <f t="shared" ref="B33:G33" si="10">B30-B32</f>
        <v>24.096421242239998</v>
      </c>
      <c r="C33" s="59">
        <f t="shared" si="10"/>
        <v>0</v>
      </c>
      <c r="D33" s="59">
        <f t="shared" si="10"/>
        <v>82.195267023359989</v>
      </c>
      <c r="E33" s="59">
        <f t="shared" si="10"/>
        <v>0</v>
      </c>
      <c r="F33" s="59">
        <f t="shared" si="10"/>
        <v>49.103442178560002</v>
      </c>
      <c r="G33" s="59">
        <f t="shared" si="10"/>
        <v>8.8115601311999985</v>
      </c>
      <c r="H33" s="59">
        <f t="shared" ref="H33:O33" si="11">H30-H32</f>
        <v>85.814685365759999</v>
      </c>
      <c r="I33" s="59">
        <f t="shared" si="11"/>
        <v>0</v>
      </c>
      <c r="J33" s="59">
        <f t="shared" si="11"/>
        <v>93.001816074239983</v>
      </c>
      <c r="K33" s="59">
        <f t="shared" si="11"/>
        <v>0</v>
      </c>
      <c r="L33" s="59">
        <f t="shared" si="11"/>
        <v>84.560815439999999</v>
      </c>
      <c r="M33" s="59">
        <f t="shared" si="11"/>
        <v>0</v>
      </c>
      <c r="N33" s="59">
        <f t="shared" si="11"/>
        <v>40.03478844288</v>
      </c>
      <c r="O33" s="60">
        <f t="shared" si="11"/>
        <v>0</v>
      </c>
      <c r="P33" s="62">
        <f>SUM(B33:O33)</f>
        <v>467.61879589823991</v>
      </c>
    </row>
    <row r="34" spans="1:37" x14ac:dyDescent="0.2">
      <c r="S34" s="1"/>
    </row>
    <row r="35" spans="1:37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7" t="s">
        <v>66</v>
      </c>
      <c r="B36" s="33">
        <f>B20+B3</f>
        <v>8440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1" customFormat="1" ht="26.25" customHeight="1" x14ac:dyDescent="0.2">
      <c r="A37" s="40" t="s">
        <v>9</v>
      </c>
      <c r="B37" s="171" t="s">
        <v>22</v>
      </c>
      <c r="C37" s="172"/>
      <c r="D37" s="171" t="s">
        <v>24</v>
      </c>
      <c r="E37" s="172"/>
      <c r="F37" s="171" t="s">
        <v>23</v>
      </c>
      <c r="G37" s="172"/>
      <c r="H37" s="171" t="s">
        <v>25</v>
      </c>
      <c r="I37" s="172"/>
      <c r="J37" s="171" t="s">
        <v>26</v>
      </c>
      <c r="K37" s="172"/>
      <c r="L37" s="171" t="s">
        <v>27</v>
      </c>
      <c r="M37" s="172"/>
      <c r="N37" s="171" t="s">
        <v>28</v>
      </c>
      <c r="O37" s="172"/>
      <c r="P37" s="167" t="s">
        <v>31</v>
      </c>
      <c r="S37" s="31"/>
      <c r="AE37" s="23"/>
      <c r="AF37" s="23"/>
      <c r="AG37" s="23"/>
      <c r="AH37" s="23"/>
      <c r="AI37" s="23"/>
      <c r="AJ37" s="23"/>
      <c r="AK37" s="23"/>
    </row>
    <row r="38" spans="1:37" ht="22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68"/>
    </row>
    <row r="39" spans="1:37" ht="25.5" x14ac:dyDescent="0.2">
      <c r="A39" s="40" t="s">
        <v>16</v>
      </c>
      <c r="B39" s="63">
        <f t="shared" ref="B39:G43" si="12">B29+B12</f>
        <v>147938.10399999999</v>
      </c>
      <c r="C39" s="64">
        <f t="shared" si="12"/>
        <v>4223.0160000000005</v>
      </c>
      <c r="D39" s="64">
        <f t="shared" si="12"/>
        <v>509125.21600000001</v>
      </c>
      <c r="E39" s="64">
        <f t="shared" si="12"/>
        <v>19066.88</v>
      </c>
      <c r="F39" s="64">
        <f t="shared" si="12"/>
        <v>302636.48800000001</v>
      </c>
      <c r="G39" s="64">
        <f t="shared" si="12"/>
        <v>54710.640000000007</v>
      </c>
      <c r="H39" s="64">
        <f t="shared" ref="H39:O39" si="13">H29+H12</f>
        <v>535070.01600000006</v>
      </c>
      <c r="I39" s="64">
        <f t="shared" si="13"/>
        <v>15879.136000000002</v>
      </c>
      <c r="J39" s="64">
        <f t="shared" si="13"/>
        <v>563906.62400000007</v>
      </c>
      <c r="K39" s="64">
        <f t="shared" si="13"/>
        <v>18322.080000000002</v>
      </c>
      <c r="L39" s="64">
        <f t="shared" si="13"/>
        <v>510466.2</v>
      </c>
      <c r="M39" s="64">
        <f t="shared" si="13"/>
        <v>20765.024000000001</v>
      </c>
      <c r="N39" s="64">
        <f t="shared" si="13"/>
        <v>261698.97600000002</v>
      </c>
      <c r="O39" s="64">
        <f t="shared" si="13"/>
        <v>18322.080000000002</v>
      </c>
      <c r="P39" s="65">
        <f>SUM(B39:O39)</f>
        <v>2982130.4800000004</v>
      </c>
    </row>
    <row r="40" spans="1:37" ht="25.5" x14ac:dyDescent="0.2">
      <c r="A40" s="40" t="s">
        <v>15</v>
      </c>
      <c r="B40" s="66">
        <f t="shared" si="12"/>
        <v>181.52005360800001</v>
      </c>
      <c r="C40" s="67">
        <f t="shared" si="12"/>
        <v>5.1816406320000015</v>
      </c>
      <c r="D40" s="67">
        <f t="shared" si="12"/>
        <v>624.696640032</v>
      </c>
      <c r="E40" s="67">
        <f t="shared" si="12"/>
        <v>23.395061760000004</v>
      </c>
      <c r="F40" s="67">
        <f t="shared" si="12"/>
        <v>371.33497077600009</v>
      </c>
      <c r="G40" s="67">
        <f t="shared" si="12"/>
        <v>67.129955280000019</v>
      </c>
      <c r="H40" s="67">
        <f t="shared" ref="H40:O40" si="14">H30+H13</f>
        <v>656.53090963200009</v>
      </c>
      <c r="I40" s="67">
        <f t="shared" si="14"/>
        <v>19.483699872000006</v>
      </c>
      <c r="J40" s="67">
        <f t="shared" si="14"/>
        <v>691.91342764800004</v>
      </c>
      <c r="K40" s="67">
        <f t="shared" si="14"/>
        <v>22.481192160000003</v>
      </c>
      <c r="L40" s="67">
        <f t="shared" si="14"/>
        <v>626.34202740000012</v>
      </c>
      <c r="M40" s="67">
        <f t="shared" si="14"/>
        <v>25.478684448000003</v>
      </c>
      <c r="N40" s="67">
        <f t="shared" si="14"/>
        <v>321.10464355200008</v>
      </c>
      <c r="O40" s="67">
        <f t="shared" si="14"/>
        <v>22.481192160000003</v>
      </c>
      <c r="P40" s="65">
        <f t="shared" ref="P40:P43" si="15">SUM(B40:O40)</f>
        <v>3659.0740989600004</v>
      </c>
    </row>
    <row r="41" spans="1:37" ht="25.5" x14ac:dyDescent="0.2">
      <c r="A41" s="40" t="s">
        <v>17</v>
      </c>
      <c r="B41" s="66">
        <f t="shared" si="12"/>
        <v>29920.476479999998</v>
      </c>
      <c r="C41" s="67">
        <f t="shared" si="12"/>
        <v>844.60320000000002</v>
      </c>
      <c r="D41" s="67">
        <f t="shared" si="12"/>
        <v>102960.44672000001</v>
      </c>
      <c r="E41" s="67">
        <f t="shared" si="12"/>
        <v>3813.3760000000002</v>
      </c>
      <c r="F41" s="67">
        <f t="shared" si="12"/>
        <v>61205.587520000001</v>
      </c>
      <c r="G41" s="67">
        <f t="shared" si="12"/>
        <v>11063.8464</v>
      </c>
      <c r="H41" s="67">
        <f t="shared" ref="H41:O41" si="16">H31+H14</f>
        <v>108199.40351999999</v>
      </c>
      <c r="I41" s="67">
        <f t="shared" si="16"/>
        <v>3175.8272000000002</v>
      </c>
      <c r="J41" s="67">
        <f t="shared" si="16"/>
        <v>114066.00448</v>
      </c>
      <c r="K41" s="67">
        <f t="shared" si="16"/>
        <v>3664.4159999999997</v>
      </c>
      <c r="L41" s="67">
        <f t="shared" si="16"/>
        <v>103261.32</v>
      </c>
      <c r="M41" s="67">
        <f t="shared" si="16"/>
        <v>4153.0047999999997</v>
      </c>
      <c r="N41" s="67">
        <f t="shared" si="16"/>
        <v>52892.815360000001</v>
      </c>
      <c r="O41" s="67">
        <f t="shared" si="16"/>
        <v>3664.4159999999997</v>
      </c>
      <c r="P41" s="65">
        <f t="shared" si="15"/>
        <v>602885.54368</v>
      </c>
    </row>
    <row r="42" spans="1:37" ht="25.5" x14ac:dyDescent="0.2">
      <c r="A42" s="40" t="s">
        <v>18</v>
      </c>
      <c r="B42" s="66">
        <f t="shared" si="12"/>
        <v>36.712424640960002</v>
      </c>
      <c r="C42" s="67">
        <f t="shared" si="12"/>
        <v>1.0363281264000002</v>
      </c>
      <c r="D42" s="67">
        <f t="shared" si="12"/>
        <v>126.33246812544002</v>
      </c>
      <c r="E42" s="67">
        <f t="shared" si="12"/>
        <v>4.6790123520000009</v>
      </c>
      <c r="F42" s="67">
        <f t="shared" si="12"/>
        <v>75.099255887040016</v>
      </c>
      <c r="G42" s="67">
        <f t="shared" si="12"/>
        <v>13.575339532800001</v>
      </c>
      <c r="H42" s="67">
        <f t="shared" ref="H42:O42" si="17">H32+H15</f>
        <v>132.76066811904002</v>
      </c>
      <c r="I42" s="67">
        <f t="shared" si="17"/>
        <v>3.8967399744000004</v>
      </c>
      <c r="J42" s="67">
        <f t="shared" si="17"/>
        <v>139.95898749695999</v>
      </c>
      <c r="K42" s="67">
        <f t="shared" si="17"/>
        <v>4.4962384320000002</v>
      </c>
      <c r="L42" s="67">
        <f t="shared" si="17"/>
        <v>126.70163964000002</v>
      </c>
      <c r="M42" s="67">
        <f t="shared" si="17"/>
        <v>5.0957368895999995</v>
      </c>
      <c r="N42" s="67">
        <f t="shared" si="17"/>
        <v>64.89948444672001</v>
      </c>
      <c r="O42" s="67">
        <f t="shared" si="17"/>
        <v>4.4962384320000002</v>
      </c>
      <c r="P42" s="65">
        <f t="shared" si="15"/>
        <v>739.74056209536013</v>
      </c>
    </row>
    <row r="43" spans="1:37" ht="26.25" thickBot="1" x14ac:dyDescent="0.25">
      <c r="A43" s="41" t="s">
        <v>14</v>
      </c>
      <c r="B43" s="68">
        <f t="shared" si="12"/>
        <v>144.80762896703999</v>
      </c>
      <c r="C43" s="69">
        <f t="shared" si="12"/>
        <v>4.1453125056000015</v>
      </c>
      <c r="D43" s="69">
        <f t="shared" si="12"/>
        <v>498.36417190656005</v>
      </c>
      <c r="E43" s="69">
        <f t="shared" si="12"/>
        <v>18.716049408000003</v>
      </c>
      <c r="F43" s="69">
        <f t="shared" si="12"/>
        <v>296.23571488896005</v>
      </c>
      <c r="G43" s="69">
        <f t="shared" si="12"/>
        <v>53.554615747200017</v>
      </c>
      <c r="H43" s="69">
        <f t="shared" ref="H43:O43" si="18">H33+H16</f>
        <v>523.77024151296007</v>
      </c>
      <c r="I43" s="69">
        <f t="shared" si="18"/>
        <v>15.586959897600005</v>
      </c>
      <c r="J43" s="69">
        <f t="shared" si="18"/>
        <v>551.95444015103999</v>
      </c>
      <c r="K43" s="69">
        <f t="shared" si="18"/>
        <v>17.984953728000001</v>
      </c>
      <c r="L43" s="69">
        <f t="shared" si="18"/>
        <v>499.64038776000007</v>
      </c>
      <c r="M43" s="69">
        <f t="shared" si="18"/>
        <v>20.382947558400005</v>
      </c>
      <c r="N43" s="69">
        <f t="shared" si="18"/>
        <v>256.20515910528002</v>
      </c>
      <c r="O43" s="69">
        <f t="shared" si="18"/>
        <v>17.984953728000001</v>
      </c>
      <c r="P43" s="65">
        <f t="shared" si="15"/>
        <v>2919.3335368646403</v>
      </c>
    </row>
  </sheetData>
  <mergeCells count="25">
    <mergeCell ref="B6:C6"/>
    <mergeCell ref="D6:E6"/>
    <mergeCell ref="F6:G6"/>
    <mergeCell ref="P6:P11"/>
    <mergeCell ref="P23:P28"/>
    <mergeCell ref="D23:E23"/>
    <mergeCell ref="L23:M23"/>
    <mergeCell ref="J23:K23"/>
    <mergeCell ref="H23:I23"/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24" zoomScaleNormal="100" workbookViewId="0">
      <selection activeCell="I52" sqref="I52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30.75" customHeight="1" x14ac:dyDescent="0.2">
      <c r="A1" s="188" t="s">
        <v>32</v>
      </c>
      <c r="B1" s="188"/>
      <c r="C1" s="188"/>
      <c r="D1" s="188"/>
      <c r="E1" s="188"/>
    </row>
    <row r="2" spans="1:16" ht="23.25" thickBot="1" x14ac:dyDescent="0.5">
      <c r="A2" s="5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66</v>
      </c>
      <c r="B3" s="110">
        <f>Lamps!B5</f>
        <v>6196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" customHeight="1" thickBot="1" x14ac:dyDescent="0.25">
      <c r="A6" s="78" t="s">
        <v>9</v>
      </c>
      <c r="B6" s="175" t="s">
        <v>22</v>
      </c>
      <c r="C6" s="176"/>
      <c r="D6" s="169" t="s">
        <v>24</v>
      </c>
      <c r="E6" s="169"/>
      <c r="F6" s="169" t="s">
        <v>23</v>
      </c>
      <c r="G6" s="169"/>
      <c r="H6" s="169" t="s">
        <v>25</v>
      </c>
      <c r="I6" s="169"/>
      <c r="J6" s="169" t="s">
        <v>26</v>
      </c>
      <c r="K6" s="169"/>
      <c r="L6" s="169" t="s">
        <v>27</v>
      </c>
      <c r="M6" s="169"/>
      <c r="N6" s="169" t="s">
        <v>28</v>
      </c>
      <c r="O6" s="170"/>
      <c r="P6" s="184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85"/>
    </row>
    <row r="8" spans="1:16" x14ac:dyDescent="0.2">
      <c r="A8" s="28" t="s">
        <v>13</v>
      </c>
      <c r="B8" s="85">
        <v>16</v>
      </c>
      <c r="C8" s="85">
        <v>6</v>
      </c>
      <c r="D8" s="85">
        <v>63</v>
      </c>
      <c r="E8" s="85">
        <v>29</v>
      </c>
      <c r="F8" s="85">
        <v>64</v>
      </c>
      <c r="G8" s="85">
        <v>28</v>
      </c>
      <c r="H8" s="14">
        <v>65</v>
      </c>
      <c r="I8" s="14">
        <v>26</v>
      </c>
      <c r="J8" s="14">
        <v>65</v>
      </c>
      <c r="K8" s="14">
        <v>26</v>
      </c>
      <c r="L8" s="14">
        <v>62</v>
      </c>
      <c r="M8" s="14">
        <v>30</v>
      </c>
      <c r="N8" s="14">
        <v>64</v>
      </c>
      <c r="O8" s="14">
        <v>28</v>
      </c>
      <c r="P8" s="185"/>
    </row>
    <row r="9" spans="1:16" ht="25.5" x14ac:dyDescent="0.2">
      <c r="A9" s="26" t="s">
        <v>11</v>
      </c>
      <c r="B9" s="14">
        <v>9.0399999999999991</v>
      </c>
      <c r="C9" s="14">
        <v>1.39</v>
      </c>
      <c r="D9" s="14">
        <v>7.69</v>
      </c>
      <c r="E9" s="14">
        <v>1.19</v>
      </c>
      <c r="F9" s="14">
        <v>4.8</v>
      </c>
      <c r="G9" s="14">
        <v>1.33</v>
      </c>
      <c r="H9" s="14">
        <v>8.6199999999999992</v>
      </c>
      <c r="I9" s="14">
        <v>1.52</v>
      </c>
      <c r="J9" s="14">
        <v>8.9600000000000009</v>
      </c>
      <c r="K9" s="14">
        <v>1.1100000000000001</v>
      </c>
      <c r="L9" s="14">
        <v>7.8</v>
      </c>
      <c r="M9" s="14">
        <v>1.1399999999999999</v>
      </c>
      <c r="N9" s="14">
        <v>3.8</v>
      </c>
      <c r="O9" s="14">
        <v>1.07</v>
      </c>
      <c r="P9" s="185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85"/>
    </row>
    <row r="11" spans="1:16" ht="26.25" thickBot="1" x14ac:dyDescent="0.25">
      <c r="A11" s="26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86"/>
    </row>
    <row r="12" spans="1:16" ht="25.5" x14ac:dyDescent="0.2">
      <c r="A12" s="26" t="s">
        <v>16</v>
      </c>
      <c r="B12" s="46">
        <f t="shared" ref="B12:O12" si="0">B$9*B$8*($B3*0.1)</f>
        <v>89618.943999999989</v>
      </c>
      <c r="C12" s="47">
        <f t="shared" si="0"/>
        <v>5167.4639999999999</v>
      </c>
      <c r="D12" s="47">
        <f t="shared" si="0"/>
        <v>300177.61200000002</v>
      </c>
      <c r="E12" s="47">
        <f t="shared" si="0"/>
        <v>21382.396000000001</v>
      </c>
      <c r="F12" s="47">
        <f t="shared" si="0"/>
        <v>190341.12</v>
      </c>
      <c r="G12" s="47">
        <f t="shared" si="0"/>
        <v>23073.904000000002</v>
      </c>
      <c r="H12" s="47">
        <f t="shared" si="0"/>
        <v>347161.88</v>
      </c>
      <c r="I12" s="47">
        <f t="shared" si="0"/>
        <v>24486.592000000004</v>
      </c>
      <c r="J12" s="47">
        <f t="shared" si="0"/>
        <v>360855.0400000001</v>
      </c>
      <c r="K12" s="47">
        <f t="shared" si="0"/>
        <v>17881.656000000003</v>
      </c>
      <c r="L12" s="47">
        <f t="shared" si="0"/>
        <v>299638.56</v>
      </c>
      <c r="M12" s="47">
        <f t="shared" si="0"/>
        <v>21190.32</v>
      </c>
      <c r="N12" s="47">
        <f t="shared" si="0"/>
        <v>150686.72</v>
      </c>
      <c r="O12" s="48">
        <f t="shared" si="0"/>
        <v>18563.216</v>
      </c>
      <c r="P12" s="50">
        <f>SUM(B12:O12)</f>
        <v>1870225.4240000001</v>
      </c>
    </row>
    <row r="13" spans="1:16" ht="25.5" x14ac:dyDescent="0.2">
      <c r="A13" s="26" t="s">
        <v>15</v>
      </c>
      <c r="B13" s="24">
        <f>B12*(1-B10)*B$11/1000</f>
        <v>109.962444288</v>
      </c>
      <c r="C13" s="14">
        <f t="shared" ref="C13:O13" si="1">C12*(1-C10)*C$11/1000</f>
        <v>6.3404783280000006</v>
      </c>
      <c r="D13" s="14">
        <f t="shared" si="1"/>
        <v>368.31792992400005</v>
      </c>
      <c r="E13" s="14">
        <f t="shared" si="1"/>
        <v>26.236199892000005</v>
      </c>
      <c r="F13" s="14">
        <f t="shared" si="1"/>
        <v>233.54855423999999</v>
      </c>
      <c r="G13" s="14">
        <f t="shared" si="1"/>
        <v>28.311680208000006</v>
      </c>
      <c r="H13" s="14">
        <f t="shared" si="1"/>
        <v>425.96762676000003</v>
      </c>
      <c r="I13" s="14">
        <f t="shared" si="1"/>
        <v>30.045048384000008</v>
      </c>
      <c r="J13" s="14">
        <f t="shared" si="1"/>
        <v>442.76913408000019</v>
      </c>
      <c r="K13" s="14">
        <f t="shared" si="1"/>
        <v>21.940791912000005</v>
      </c>
      <c r="L13" s="14">
        <f t="shared" si="1"/>
        <v>367.65651312</v>
      </c>
      <c r="M13" s="14">
        <f t="shared" si="1"/>
        <v>26.000522640000003</v>
      </c>
      <c r="N13" s="14">
        <f t="shared" si="1"/>
        <v>184.89260544000001</v>
      </c>
      <c r="O13" s="19">
        <f t="shared" si="1"/>
        <v>22.777066032000004</v>
      </c>
      <c r="P13" s="51">
        <f>SUM(B13:O13)</f>
        <v>2294.7665952480002</v>
      </c>
    </row>
    <row r="14" spans="1:16" ht="25.5" x14ac:dyDescent="0.2">
      <c r="A14" s="26" t="s">
        <v>17</v>
      </c>
      <c r="B14" s="24">
        <f t="shared" ref="B14:O14" si="2">B$9*B$8*($B3*0.02)</f>
        <v>17923.788799999998</v>
      </c>
      <c r="C14" s="14">
        <f t="shared" si="2"/>
        <v>1033.4928</v>
      </c>
      <c r="D14" s="14">
        <f t="shared" si="2"/>
        <v>60035.522400000002</v>
      </c>
      <c r="E14" s="14">
        <f t="shared" si="2"/>
        <v>4276.4791999999998</v>
      </c>
      <c r="F14" s="14">
        <f t="shared" si="2"/>
        <v>38068.224000000002</v>
      </c>
      <c r="G14" s="14">
        <f t="shared" si="2"/>
        <v>4614.7808000000005</v>
      </c>
      <c r="H14" s="14">
        <f t="shared" si="2"/>
        <v>69432.375999999989</v>
      </c>
      <c r="I14" s="14">
        <f t="shared" si="2"/>
        <v>4897.3184000000001</v>
      </c>
      <c r="J14" s="14">
        <f t="shared" si="2"/>
        <v>72171.008000000016</v>
      </c>
      <c r="K14" s="14">
        <f t="shared" si="2"/>
        <v>3576.3312000000005</v>
      </c>
      <c r="L14" s="14">
        <f t="shared" si="2"/>
        <v>59927.712</v>
      </c>
      <c r="M14" s="14">
        <f t="shared" si="2"/>
        <v>4238.0639999999994</v>
      </c>
      <c r="N14" s="14">
        <f t="shared" si="2"/>
        <v>30137.343999999997</v>
      </c>
      <c r="O14" s="19">
        <f t="shared" si="2"/>
        <v>3712.6432</v>
      </c>
      <c r="P14" s="51">
        <f>SUM(B14:O14)</f>
        <v>374045.08480000001</v>
      </c>
    </row>
    <row r="15" spans="1:16" ht="25.5" x14ac:dyDescent="0.2">
      <c r="A15" s="26" t="s">
        <v>18</v>
      </c>
      <c r="B15" s="24">
        <f t="shared" ref="B15:O15" si="3">B14*B$11/1000</f>
        <v>21.992488857600001</v>
      </c>
      <c r="C15" s="14">
        <f t="shared" si="3"/>
        <v>1.2680956656</v>
      </c>
      <c r="D15" s="14">
        <f t="shared" si="3"/>
        <v>73.663585984800008</v>
      </c>
      <c r="E15" s="14">
        <f t="shared" si="3"/>
        <v>5.2472399783999997</v>
      </c>
      <c r="F15" s="14">
        <f t="shared" si="3"/>
        <v>46.709710848</v>
      </c>
      <c r="G15" s="14">
        <f t="shared" si="3"/>
        <v>5.6623360416000015</v>
      </c>
      <c r="H15" s="14">
        <f t="shared" si="3"/>
        <v>85.193525351999995</v>
      </c>
      <c r="I15" s="14">
        <f t="shared" si="3"/>
        <v>6.0090096767999999</v>
      </c>
      <c r="J15" s="14">
        <f t="shared" si="3"/>
        <v>88.553826816000026</v>
      </c>
      <c r="K15" s="14">
        <f t="shared" si="3"/>
        <v>4.3881583824000012</v>
      </c>
      <c r="L15" s="14">
        <f t="shared" si="3"/>
        <v>73.531302624000006</v>
      </c>
      <c r="M15" s="14">
        <f t="shared" si="3"/>
        <v>5.2001045279999998</v>
      </c>
      <c r="N15" s="14">
        <f t="shared" si="3"/>
        <v>36.978521088000001</v>
      </c>
      <c r="O15" s="19">
        <f t="shared" si="3"/>
        <v>4.5554132064000008</v>
      </c>
      <c r="P15" s="51">
        <f>SUM(B15:O15)</f>
        <v>458.95331904959994</v>
      </c>
    </row>
    <row r="16" spans="1:16" ht="26.25" thickBot="1" x14ac:dyDescent="0.25">
      <c r="A16" s="27" t="s">
        <v>14</v>
      </c>
      <c r="B16" s="49">
        <f>B13-B15</f>
        <v>87.969955430400006</v>
      </c>
      <c r="C16" s="18">
        <f t="shared" ref="C16:O16" si="4">C13-C15</f>
        <v>5.0723826624000008</v>
      </c>
      <c r="D16" s="18">
        <f t="shared" si="4"/>
        <v>294.65434393920003</v>
      </c>
      <c r="E16" s="18">
        <f t="shared" si="4"/>
        <v>20.988959913600006</v>
      </c>
      <c r="F16" s="18">
        <f t="shared" si="4"/>
        <v>186.838843392</v>
      </c>
      <c r="G16" s="18">
        <f t="shared" si="4"/>
        <v>22.649344166400006</v>
      </c>
      <c r="H16" s="18">
        <f t="shared" si="4"/>
        <v>340.77410140800004</v>
      </c>
      <c r="I16" s="18">
        <f t="shared" si="4"/>
        <v>24.036038707200007</v>
      </c>
      <c r="J16" s="18">
        <f t="shared" si="4"/>
        <v>354.21530726400016</v>
      </c>
      <c r="K16" s="18">
        <f t="shared" si="4"/>
        <v>17.552633529600005</v>
      </c>
      <c r="L16" s="18">
        <f t="shared" si="4"/>
        <v>294.12521049600002</v>
      </c>
      <c r="M16" s="18">
        <f t="shared" si="4"/>
        <v>20.800418112000003</v>
      </c>
      <c r="N16" s="18">
        <f t="shared" si="4"/>
        <v>147.914084352</v>
      </c>
      <c r="O16" s="20">
        <f t="shared" si="4"/>
        <v>18.221652825600003</v>
      </c>
      <c r="P16" s="52">
        <f>SUM(B16:O16)</f>
        <v>1835.8132761984002</v>
      </c>
    </row>
    <row r="17" spans="1:16" x14ac:dyDescent="0.2">
      <c r="H17" s="3"/>
    </row>
    <row r="19" spans="1:16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99" t="s">
        <v>66</v>
      </c>
      <c r="B20" s="100">
        <f>Lamps!C5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8.5" customHeight="1" thickBot="1" x14ac:dyDescent="0.25">
      <c r="A23" s="97" t="s">
        <v>9</v>
      </c>
      <c r="B23" s="187" t="s">
        <v>22</v>
      </c>
      <c r="C23" s="174"/>
      <c r="D23" s="173" t="s">
        <v>24</v>
      </c>
      <c r="E23" s="174"/>
      <c r="F23" s="173" t="s">
        <v>23</v>
      </c>
      <c r="G23" s="174"/>
      <c r="H23" s="173" t="s">
        <v>25</v>
      </c>
      <c r="I23" s="174"/>
      <c r="J23" s="173" t="s">
        <v>26</v>
      </c>
      <c r="K23" s="174"/>
      <c r="L23" s="173" t="s">
        <v>27</v>
      </c>
      <c r="M23" s="174"/>
      <c r="N23" s="173" t="s">
        <v>28</v>
      </c>
      <c r="O23" s="174"/>
      <c r="P23" s="180" t="s">
        <v>30</v>
      </c>
    </row>
    <row r="24" spans="1:16" ht="13.5" thickBot="1" x14ac:dyDescent="0.25">
      <c r="A24" s="75" t="s">
        <v>10</v>
      </c>
      <c r="B24" s="88" t="s">
        <v>6</v>
      </c>
      <c r="C24" s="89" t="s">
        <v>7</v>
      </c>
      <c r="D24" s="89" t="s">
        <v>6</v>
      </c>
      <c r="E24" s="89" t="s">
        <v>7</v>
      </c>
      <c r="F24" s="89" t="s">
        <v>6</v>
      </c>
      <c r="G24" s="89" t="s">
        <v>7</v>
      </c>
      <c r="H24" s="89" t="s">
        <v>6</v>
      </c>
      <c r="I24" s="89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81"/>
    </row>
    <row r="25" spans="1:16" x14ac:dyDescent="0.2">
      <c r="A25" s="86" t="s">
        <v>13</v>
      </c>
      <c r="B25" s="32">
        <v>16</v>
      </c>
      <c r="C25" s="32">
        <v>6</v>
      </c>
      <c r="D25" s="32">
        <v>63</v>
      </c>
      <c r="E25" s="32">
        <v>29</v>
      </c>
      <c r="F25" s="32">
        <v>64</v>
      </c>
      <c r="G25" s="56">
        <v>28</v>
      </c>
      <c r="H25" s="56">
        <v>65</v>
      </c>
      <c r="I25" s="56">
        <v>26</v>
      </c>
      <c r="J25" s="56">
        <v>65</v>
      </c>
      <c r="K25" s="56">
        <v>26</v>
      </c>
      <c r="L25" s="56">
        <v>62</v>
      </c>
      <c r="M25" s="56">
        <v>30</v>
      </c>
      <c r="N25" s="56">
        <v>64</v>
      </c>
      <c r="O25" s="56">
        <v>28</v>
      </c>
      <c r="P25" s="181"/>
    </row>
    <row r="26" spans="1:16" ht="25.5" x14ac:dyDescent="0.2">
      <c r="A26" s="86" t="s">
        <v>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181"/>
    </row>
    <row r="27" spans="1:16" x14ac:dyDescent="0.2">
      <c r="A27" s="86" t="s">
        <v>8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181"/>
    </row>
    <row r="28" spans="1:16" ht="25.5" x14ac:dyDescent="0.2">
      <c r="A28" s="86" t="s">
        <v>12</v>
      </c>
      <c r="B28" s="149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51">
        <v>1.2270000000000001</v>
      </c>
      <c r="H28" s="151">
        <v>1.2270000000000001</v>
      </c>
      <c r="I28" s="151">
        <v>1.2270000000000001</v>
      </c>
      <c r="J28" s="151">
        <v>1.2270000000000001</v>
      </c>
      <c r="K28" s="151">
        <v>1.2270000000000001</v>
      </c>
      <c r="L28" s="151">
        <v>1.2270000000000001</v>
      </c>
      <c r="M28" s="151">
        <v>1.2270000000000001</v>
      </c>
      <c r="N28" s="151">
        <v>1.2270000000000001</v>
      </c>
      <c r="O28" s="151">
        <v>1.2270000000000001</v>
      </c>
      <c r="P28" s="182"/>
    </row>
    <row r="29" spans="1:16" ht="25.5" x14ac:dyDescent="0.2">
      <c r="A29" s="86" t="s">
        <v>16</v>
      </c>
      <c r="B29" s="56">
        <f t="shared" ref="B29:O29" si="5">B$26*B$25*($B20*0.15)</f>
        <v>0</v>
      </c>
      <c r="C29" s="56">
        <f t="shared" si="5"/>
        <v>0</v>
      </c>
      <c r="D29" s="56">
        <f t="shared" si="5"/>
        <v>0</v>
      </c>
      <c r="E29" s="56">
        <f t="shared" si="5"/>
        <v>0</v>
      </c>
      <c r="F29" s="56">
        <f t="shared" si="5"/>
        <v>0</v>
      </c>
      <c r="G29" s="56">
        <f t="shared" si="5"/>
        <v>0</v>
      </c>
      <c r="H29" s="56">
        <f t="shared" si="5"/>
        <v>0</v>
      </c>
      <c r="I29" s="56">
        <f t="shared" si="5"/>
        <v>0</v>
      </c>
      <c r="J29" s="56">
        <f t="shared" si="5"/>
        <v>0</v>
      </c>
      <c r="K29" s="56">
        <f t="shared" si="5"/>
        <v>0</v>
      </c>
      <c r="L29" s="56">
        <f t="shared" si="5"/>
        <v>0</v>
      </c>
      <c r="M29" s="56">
        <f t="shared" si="5"/>
        <v>0</v>
      </c>
      <c r="N29" s="56">
        <f t="shared" si="5"/>
        <v>0</v>
      </c>
      <c r="O29" s="57">
        <f t="shared" si="5"/>
        <v>0</v>
      </c>
      <c r="P29" s="61">
        <f>SUM(B29:O29)</f>
        <v>0</v>
      </c>
    </row>
    <row r="30" spans="1:16" ht="25.5" x14ac:dyDescent="0.2">
      <c r="A30" s="86" t="s">
        <v>15</v>
      </c>
      <c r="B30" s="15">
        <f>B29*(1-B27)*B$28/1000</f>
        <v>0</v>
      </c>
      <c r="C30" s="15">
        <f t="shared" ref="C30:O30" si="6">C29*(1-C27)*C$28/1000</f>
        <v>0</v>
      </c>
      <c r="D30" s="15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0</v>
      </c>
      <c r="M30" s="15">
        <f t="shared" si="6"/>
        <v>0</v>
      </c>
      <c r="N30" s="15">
        <f t="shared" si="6"/>
        <v>0</v>
      </c>
      <c r="O30" s="37">
        <f t="shared" si="6"/>
        <v>0</v>
      </c>
      <c r="P30" s="61">
        <f>SUM(B30:O30)</f>
        <v>0</v>
      </c>
    </row>
    <row r="31" spans="1:16" ht="25.5" x14ac:dyDescent="0.2">
      <c r="A31" s="86" t="s">
        <v>17</v>
      </c>
      <c r="B31" s="15">
        <f t="shared" ref="B31:O31" si="7">B$26*B$25*($B20*0.032)</f>
        <v>0</v>
      </c>
      <c r="C31" s="15">
        <f t="shared" si="7"/>
        <v>0</v>
      </c>
      <c r="D31" s="15">
        <f t="shared" si="7"/>
        <v>0</v>
      </c>
      <c r="E31" s="15">
        <f t="shared" si="7"/>
        <v>0</v>
      </c>
      <c r="F31" s="15">
        <f t="shared" si="7"/>
        <v>0</v>
      </c>
      <c r="G31" s="15">
        <f t="shared" si="7"/>
        <v>0</v>
      </c>
      <c r="H31" s="15">
        <f t="shared" si="7"/>
        <v>0</v>
      </c>
      <c r="I31" s="15">
        <f t="shared" si="7"/>
        <v>0</v>
      </c>
      <c r="J31" s="15">
        <f t="shared" si="7"/>
        <v>0</v>
      </c>
      <c r="K31" s="15">
        <f t="shared" si="7"/>
        <v>0</v>
      </c>
      <c r="L31" s="15">
        <f t="shared" si="7"/>
        <v>0</v>
      </c>
      <c r="M31" s="15">
        <f t="shared" si="7"/>
        <v>0</v>
      </c>
      <c r="N31" s="15">
        <f t="shared" si="7"/>
        <v>0</v>
      </c>
      <c r="O31" s="37">
        <f t="shared" si="7"/>
        <v>0</v>
      </c>
      <c r="P31" s="61">
        <f>SUM(B31:O31)</f>
        <v>0</v>
      </c>
    </row>
    <row r="32" spans="1:16" ht="25.5" x14ac:dyDescent="0.2">
      <c r="A32" s="86" t="s">
        <v>18</v>
      </c>
      <c r="B32" s="15">
        <f t="shared" ref="B32:G32" si="8">B31*B$28/1000</f>
        <v>0</v>
      </c>
      <c r="C32" s="15">
        <f t="shared" si="8"/>
        <v>0</v>
      </c>
      <c r="D32" s="15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ref="H32:O32" si="9">H31*H$28/1000</f>
        <v>0</v>
      </c>
      <c r="I32" s="15">
        <f t="shared" si="9"/>
        <v>0</v>
      </c>
      <c r="J32" s="15">
        <f t="shared" si="9"/>
        <v>0</v>
      </c>
      <c r="K32" s="15">
        <f t="shared" si="9"/>
        <v>0</v>
      </c>
      <c r="L32" s="15">
        <f t="shared" si="9"/>
        <v>0</v>
      </c>
      <c r="M32" s="15">
        <f t="shared" si="9"/>
        <v>0</v>
      </c>
      <c r="N32" s="15">
        <f t="shared" si="9"/>
        <v>0</v>
      </c>
      <c r="O32" s="37">
        <f t="shared" si="9"/>
        <v>0</v>
      </c>
      <c r="P32" s="61">
        <f>SUM(B32:O32)</f>
        <v>0</v>
      </c>
    </row>
    <row r="33" spans="1:16" ht="26.25" thickBot="1" x14ac:dyDescent="0.25">
      <c r="A33" s="87" t="s">
        <v>14</v>
      </c>
      <c r="B33" s="15">
        <f t="shared" ref="B33:G33" si="10">B30-B32</f>
        <v>0</v>
      </c>
      <c r="C33" s="15">
        <f t="shared" si="10"/>
        <v>0</v>
      </c>
      <c r="D33" s="15">
        <f t="shared" si="10"/>
        <v>0</v>
      </c>
      <c r="E33" s="15">
        <f t="shared" si="10"/>
        <v>0</v>
      </c>
      <c r="F33" s="15">
        <f t="shared" si="10"/>
        <v>0</v>
      </c>
      <c r="G33" s="15">
        <f t="shared" si="10"/>
        <v>0</v>
      </c>
      <c r="H33" s="15">
        <f t="shared" ref="H33:O33" si="11">H30-H32</f>
        <v>0</v>
      </c>
      <c r="I33" s="15">
        <f t="shared" si="11"/>
        <v>0</v>
      </c>
      <c r="J33" s="59">
        <f t="shared" si="11"/>
        <v>0</v>
      </c>
      <c r="K33" s="59">
        <f t="shared" si="11"/>
        <v>0</v>
      </c>
      <c r="L33" s="59">
        <f t="shared" si="11"/>
        <v>0</v>
      </c>
      <c r="M33" s="59">
        <f t="shared" si="11"/>
        <v>0</v>
      </c>
      <c r="N33" s="59">
        <f t="shared" si="11"/>
        <v>0</v>
      </c>
      <c r="O33" s="60">
        <f t="shared" si="11"/>
        <v>0</v>
      </c>
      <c r="P33" s="62">
        <f>SUM(B33:O33)</f>
        <v>0</v>
      </c>
    </row>
    <row r="35" spans="1:16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66</v>
      </c>
      <c r="B36" s="113">
        <f>B20+B3</f>
        <v>6196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2">
      <c r="A37" s="111" t="s">
        <v>9</v>
      </c>
      <c r="B37" s="183" t="s">
        <v>22</v>
      </c>
      <c r="C37" s="172"/>
      <c r="D37" s="171" t="s">
        <v>24</v>
      </c>
      <c r="E37" s="172"/>
      <c r="F37" s="171" t="s">
        <v>23</v>
      </c>
      <c r="G37" s="172"/>
      <c r="H37" s="171" t="s">
        <v>25</v>
      </c>
      <c r="I37" s="172"/>
      <c r="J37" s="171" t="s">
        <v>26</v>
      </c>
      <c r="K37" s="172"/>
      <c r="L37" s="171" t="s">
        <v>27</v>
      </c>
      <c r="M37" s="172"/>
      <c r="N37" s="171" t="s">
        <v>28</v>
      </c>
      <c r="O37" s="172"/>
      <c r="P37" s="167" t="s">
        <v>31</v>
      </c>
    </row>
    <row r="38" spans="1:16" ht="13.5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68"/>
    </row>
    <row r="39" spans="1:16" ht="25.5" x14ac:dyDescent="0.2">
      <c r="A39" s="40" t="s">
        <v>16</v>
      </c>
      <c r="B39" s="63">
        <f t="shared" ref="B39:O39" si="12">B29+B12</f>
        <v>89618.943999999989</v>
      </c>
      <c r="C39" s="64">
        <f t="shared" si="12"/>
        <v>5167.4639999999999</v>
      </c>
      <c r="D39" s="64">
        <f t="shared" si="12"/>
        <v>300177.61200000002</v>
      </c>
      <c r="E39" s="64">
        <f t="shared" si="12"/>
        <v>21382.396000000001</v>
      </c>
      <c r="F39" s="64">
        <f t="shared" si="12"/>
        <v>190341.12</v>
      </c>
      <c r="G39" s="64">
        <f t="shared" si="12"/>
        <v>23073.904000000002</v>
      </c>
      <c r="H39" s="64">
        <f t="shared" si="12"/>
        <v>347161.88</v>
      </c>
      <c r="I39" s="64">
        <f t="shared" si="12"/>
        <v>24486.592000000004</v>
      </c>
      <c r="J39" s="64">
        <f t="shared" si="12"/>
        <v>360855.0400000001</v>
      </c>
      <c r="K39" s="64">
        <f t="shared" si="12"/>
        <v>17881.656000000003</v>
      </c>
      <c r="L39" s="64">
        <f t="shared" si="12"/>
        <v>299638.56</v>
      </c>
      <c r="M39" s="64">
        <f t="shared" si="12"/>
        <v>21190.32</v>
      </c>
      <c r="N39" s="64">
        <f t="shared" si="12"/>
        <v>150686.72</v>
      </c>
      <c r="O39" s="64">
        <f t="shared" si="12"/>
        <v>18563.216</v>
      </c>
      <c r="P39" s="65">
        <f>SUM(B39:O39)</f>
        <v>1870225.4240000001</v>
      </c>
    </row>
    <row r="40" spans="1:16" ht="25.5" x14ac:dyDescent="0.2">
      <c r="A40" s="40" t="s">
        <v>15</v>
      </c>
      <c r="B40" s="66">
        <f t="shared" ref="B40:O40" si="13">B30+B13</f>
        <v>109.962444288</v>
      </c>
      <c r="C40" s="67">
        <f t="shared" si="13"/>
        <v>6.3404783280000006</v>
      </c>
      <c r="D40" s="67">
        <f t="shared" si="13"/>
        <v>368.31792992400005</v>
      </c>
      <c r="E40" s="67">
        <f t="shared" si="13"/>
        <v>26.236199892000005</v>
      </c>
      <c r="F40" s="67">
        <f t="shared" si="13"/>
        <v>233.54855423999999</v>
      </c>
      <c r="G40" s="67">
        <f t="shared" si="13"/>
        <v>28.311680208000006</v>
      </c>
      <c r="H40" s="67">
        <f t="shared" si="13"/>
        <v>425.96762676000003</v>
      </c>
      <c r="I40" s="67">
        <f t="shared" si="13"/>
        <v>30.045048384000008</v>
      </c>
      <c r="J40" s="67">
        <f t="shared" si="13"/>
        <v>442.76913408000019</v>
      </c>
      <c r="K40" s="67">
        <f t="shared" si="13"/>
        <v>21.940791912000005</v>
      </c>
      <c r="L40" s="67">
        <f t="shared" si="13"/>
        <v>367.65651312</v>
      </c>
      <c r="M40" s="67">
        <f t="shared" si="13"/>
        <v>26.000522640000003</v>
      </c>
      <c r="N40" s="67">
        <f t="shared" si="13"/>
        <v>184.89260544000001</v>
      </c>
      <c r="O40" s="67">
        <f t="shared" si="13"/>
        <v>22.777066032000004</v>
      </c>
      <c r="P40" s="65">
        <f t="shared" ref="P40:P43" si="14">SUM(B40:O40)</f>
        <v>2294.7665952480002</v>
      </c>
    </row>
    <row r="41" spans="1:16" ht="25.5" x14ac:dyDescent="0.2">
      <c r="A41" s="40" t="s">
        <v>17</v>
      </c>
      <c r="B41" s="66">
        <f t="shared" ref="B41:O41" si="15">B31+B14</f>
        <v>17923.788799999998</v>
      </c>
      <c r="C41" s="67">
        <f t="shared" si="15"/>
        <v>1033.4928</v>
      </c>
      <c r="D41" s="67">
        <f t="shared" si="15"/>
        <v>60035.522400000002</v>
      </c>
      <c r="E41" s="67">
        <f t="shared" si="15"/>
        <v>4276.4791999999998</v>
      </c>
      <c r="F41" s="67">
        <f t="shared" si="15"/>
        <v>38068.224000000002</v>
      </c>
      <c r="G41" s="67">
        <f t="shared" si="15"/>
        <v>4614.7808000000005</v>
      </c>
      <c r="H41" s="67">
        <f t="shared" si="15"/>
        <v>69432.375999999989</v>
      </c>
      <c r="I41" s="67">
        <f t="shared" si="15"/>
        <v>4897.3184000000001</v>
      </c>
      <c r="J41" s="67">
        <f t="shared" si="15"/>
        <v>72171.008000000016</v>
      </c>
      <c r="K41" s="67">
        <f t="shared" si="15"/>
        <v>3576.3312000000005</v>
      </c>
      <c r="L41" s="67">
        <f t="shared" si="15"/>
        <v>59927.712</v>
      </c>
      <c r="M41" s="67">
        <f t="shared" si="15"/>
        <v>4238.0639999999994</v>
      </c>
      <c r="N41" s="67">
        <f t="shared" si="15"/>
        <v>30137.343999999997</v>
      </c>
      <c r="O41" s="67">
        <f t="shared" si="15"/>
        <v>3712.6432</v>
      </c>
      <c r="P41" s="65">
        <f t="shared" si="14"/>
        <v>374045.08480000001</v>
      </c>
    </row>
    <row r="42" spans="1:16" ht="25.5" x14ac:dyDescent="0.2">
      <c r="A42" s="40" t="s">
        <v>18</v>
      </c>
      <c r="B42" s="66">
        <f t="shared" ref="B42:O42" si="16">B32+B15</f>
        <v>21.992488857600001</v>
      </c>
      <c r="C42" s="67">
        <f t="shared" si="16"/>
        <v>1.2680956656</v>
      </c>
      <c r="D42" s="67">
        <f t="shared" si="16"/>
        <v>73.663585984800008</v>
      </c>
      <c r="E42" s="67">
        <f t="shared" si="16"/>
        <v>5.2472399783999997</v>
      </c>
      <c r="F42" s="67">
        <f t="shared" si="16"/>
        <v>46.709710848</v>
      </c>
      <c r="G42" s="67">
        <f t="shared" si="16"/>
        <v>5.6623360416000015</v>
      </c>
      <c r="H42" s="67">
        <f t="shared" si="16"/>
        <v>85.193525351999995</v>
      </c>
      <c r="I42" s="67">
        <f t="shared" si="16"/>
        <v>6.0090096767999999</v>
      </c>
      <c r="J42" s="67">
        <f t="shared" si="16"/>
        <v>88.553826816000026</v>
      </c>
      <c r="K42" s="67">
        <f t="shared" si="16"/>
        <v>4.3881583824000012</v>
      </c>
      <c r="L42" s="67">
        <f t="shared" si="16"/>
        <v>73.531302624000006</v>
      </c>
      <c r="M42" s="67">
        <f t="shared" si="16"/>
        <v>5.2001045279999998</v>
      </c>
      <c r="N42" s="67">
        <f t="shared" si="16"/>
        <v>36.978521088000001</v>
      </c>
      <c r="O42" s="67">
        <f t="shared" si="16"/>
        <v>4.5554132064000008</v>
      </c>
      <c r="P42" s="65">
        <f t="shared" si="14"/>
        <v>458.95331904959994</v>
      </c>
    </row>
    <row r="43" spans="1:16" ht="26.25" thickBot="1" x14ac:dyDescent="0.25">
      <c r="A43" s="41" t="s">
        <v>14</v>
      </c>
      <c r="B43" s="68">
        <f t="shared" ref="B43:O43" si="17">B33+B16</f>
        <v>87.969955430400006</v>
      </c>
      <c r="C43" s="69">
        <f t="shared" si="17"/>
        <v>5.0723826624000008</v>
      </c>
      <c r="D43" s="69">
        <f t="shared" si="17"/>
        <v>294.65434393920003</v>
      </c>
      <c r="E43" s="69">
        <f t="shared" si="17"/>
        <v>20.988959913600006</v>
      </c>
      <c r="F43" s="69">
        <f t="shared" si="17"/>
        <v>186.838843392</v>
      </c>
      <c r="G43" s="69">
        <f t="shared" si="17"/>
        <v>22.649344166400006</v>
      </c>
      <c r="H43" s="69">
        <f t="shared" si="17"/>
        <v>340.77410140800004</v>
      </c>
      <c r="I43" s="69">
        <f t="shared" si="17"/>
        <v>24.036038707200007</v>
      </c>
      <c r="J43" s="69">
        <f t="shared" si="17"/>
        <v>354.21530726400016</v>
      </c>
      <c r="K43" s="69">
        <f t="shared" si="17"/>
        <v>17.552633529600005</v>
      </c>
      <c r="L43" s="69">
        <f t="shared" si="17"/>
        <v>294.12521049600002</v>
      </c>
      <c r="M43" s="69">
        <f t="shared" si="17"/>
        <v>20.800418112000003</v>
      </c>
      <c r="N43" s="69">
        <f t="shared" si="17"/>
        <v>147.914084352</v>
      </c>
      <c r="O43" s="69">
        <f t="shared" si="17"/>
        <v>18.221652825600003</v>
      </c>
      <c r="P43" s="65">
        <f t="shared" si="14"/>
        <v>1835.8132761984002</v>
      </c>
    </row>
  </sheetData>
  <mergeCells count="25">
    <mergeCell ref="A1:E1"/>
    <mergeCell ref="B6:C6"/>
    <mergeCell ref="D6:E6"/>
    <mergeCell ref="F6:G6"/>
    <mergeCell ref="H6:I6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N37:O37"/>
    <mergeCell ref="P37:P38"/>
    <mergeCell ref="B37:C37"/>
    <mergeCell ref="D37:E37"/>
    <mergeCell ref="F37:G37"/>
    <mergeCell ref="H37:I37"/>
    <mergeCell ref="J37:K37"/>
    <mergeCell ref="L37:M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19" zoomScaleNormal="100" workbookViewId="0">
      <selection activeCell="P43" sqref="P43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88" t="s">
        <v>33</v>
      </c>
      <c r="B1" s="188"/>
      <c r="C1" s="188"/>
      <c r="D1" s="188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66</v>
      </c>
      <c r="B3" s="110">
        <f>Lamps!B6</f>
        <v>5044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8" t="s">
        <v>9</v>
      </c>
      <c r="B6" s="175" t="s">
        <v>22</v>
      </c>
      <c r="C6" s="176"/>
      <c r="D6" s="169" t="s">
        <v>24</v>
      </c>
      <c r="E6" s="169"/>
      <c r="F6" s="169" t="s">
        <v>23</v>
      </c>
      <c r="G6" s="169"/>
      <c r="H6" s="169" t="s">
        <v>25</v>
      </c>
      <c r="I6" s="169"/>
      <c r="J6" s="169" t="s">
        <v>26</v>
      </c>
      <c r="K6" s="169"/>
      <c r="L6" s="169" t="s">
        <v>27</v>
      </c>
      <c r="M6" s="169"/>
      <c r="N6" s="169" t="s">
        <v>28</v>
      </c>
      <c r="O6" s="170"/>
      <c r="P6" s="177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47" t="s">
        <v>6</v>
      </c>
      <c r="I7" s="47" t="s">
        <v>7</v>
      </c>
      <c r="J7" s="47" t="s">
        <v>6</v>
      </c>
      <c r="K7" s="47" t="s">
        <v>7</v>
      </c>
      <c r="L7" s="47" t="s">
        <v>6</v>
      </c>
      <c r="M7" s="47" t="s">
        <v>7</v>
      </c>
      <c r="N7" s="47" t="s">
        <v>6</v>
      </c>
      <c r="O7" s="47" t="s">
        <v>7</v>
      </c>
      <c r="P7" s="178"/>
    </row>
    <row r="8" spans="1:16" x14ac:dyDescent="0.2">
      <c r="A8" s="28" t="s">
        <v>13</v>
      </c>
      <c r="B8" s="85">
        <v>22</v>
      </c>
      <c r="C8" s="85">
        <v>0</v>
      </c>
      <c r="D8" s="85">
        <v>92</v>
      </c>
      <c r="E8" s="85">
        <v>0</v>
      </c>
      <c r="F8" s="85">
        <v>92</v>
      </c>
      <c r="G8" s="85">
        <v>0</v>
      </c>
      <c r="H8" s="47">
        <v>91</v>
      </c>
      <c r="I8" s="47">
        <v>0</v>
      </c>
      <c r="J8" s="47">
        <v>91</v>
      </c>
      <c r="K8" s="47">
        <v>0</v>
      </c>
      <c r="L8" s="47">
        <v>92</v>
      </c>
      <c r="M8" s="47">
        <v>0</v>
      </c>
      <c r="N8" s="47">
        <v>92</v>
      </c>
      <c r="O8" s="47">
        <v>0</v>
      </c>
      <c r="P8" s="178"/>
    </row>
    <row r="9" spans="1:16" ht="25.5" x14ac:dyDescent="0.2">
      <c r="A9" s="26" t="s">
        <v>11</v>
      </c>
      <c r="B9" s="14">
        <v>12.85</v>
      </c>
      <c r="C9" s="14">
        <v>0</v>
      </c>
      <c r="D9" s="14">
        <v>11.94</v>
      </c>
      <c r="E9" s="14">
        <v>0</v>
      </c>
      <c r="F9" s="14">
        <v>12.17</v>
      </c>
      <c r="G9" s="14">
        <v>0</v>
      </c>
      <c r="H9" s="47">
        <v>14.76</v>
      </c>
      <c r="I9" s="47">
        <v>0</v>
      </c>
      <c r="J9" s="47">
        <v>13.44</v>
      </c>
      <c r="K9" s="47">
        <v>0</v>
      </c>
      <c r="L9" s="47">
        <v>12.3</v>
      </c>
      <c r="M9" s="47">
        <v>0</v>
      </c>
      <c r="N9" s="47">
        <v>10.69</v>
      </c>
      <c r="O9" s="47">
        <v>0</v>
      </c>
      <c r="P9" s="178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78"/>
    </row>
    <row r="11" spans="1:16" ht="26.25" thickBot="1" x14ac:dyDescent="0.25">
      <c r="A11" s="26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79"/>
    </row>
    <row r="12" spans="1:16" ht="25.5" x14ac:dyDescent="0.2">
      <c r="A12" s="26" t="s">
        <v>16</v>
      </c>
      <c r="B12" s="46">
        <f t="shared" ref="B12:O12" si="0">B$9*B$8*($B3*0.1)</f>
        <v>142593.88</v>
      </c>
      <c r="C12" s="47">
        <f t="shared" si="0"/>
        <v>0</v>
      </c>
      <c r="D12" s="47">
        <f t="shared" si="0"/>
        <v>554073.31200000003</v>
      </c>
      <c r="E12" s="47">
        <f t="shared" si="0"/>
        <v>0</v>
      </c>
      <c r="F12" s="47">
        <f t="shared" si="0"/>
        <v>564746.41600000008</v>
      </c>
      <c r="G12" s="47">
        <f t="shared" si="0"/>
        <v>0</v>
      </c>
      <c r="H12" s="47">
        <f t="shared" si="0"/>
        <v>677489.9040000001</v>
      </c>
      <c r="I12" s="47">
        <f t="shared" si="0"/>
        <v>0</v>
      </c>
      <c r="J12" s="47">
        <f t="shared" si="0"/>
        <v>616901.37600000005</v>
      </c>
      <c r="K12" s="47">
        <f t="shared" si="0"/>
        <v>0</v>
      </c>
      <c r="L12" s="47">
        <f t="shared" si="0"/>
        <v>570779.04000000015</v>
      </c>
      <c r="M12" s="47">
        <f t="shared" si="0"/>
        <v>0</v>
      </c>
      <c r="N12" s="47">
        <f t="shared" si="0"/>
        <v>496067.31199999998</v>
      </c>
      <c r="O12" s="48">
        <f t="shared" si="0"/>
        <v>0</v>
      </c>
      <c r="P12" s="50">
        <f>SUM(B12:O12)</f>
        <v>3622651.24</v>
      </c>
    </row>
    <row r="13" spans="1:16" ht="25.5" x14ac:dyDescent="0.2">
      <c r="A13" s="26" t="s">
        <v>15</v>
      </c>
      <c r="B13" s="24">
        <f>B12*(1-B10)*B$11/1000</f>
        <v>174.96269076000002</v>
      </c>
      <c r="C13" s="14">
        <f t="shared" ref="C13:O13" si="1">C12*(1-C10)*C$11/1000</f>
        <v>0</v>
      </c>
      <c r="D13" s="14">
        <f t="shared" si="1"/>
        <v>679.84795382400011</v>
      </c>
      <c r="E13" s="14">
        <f t="shared" si="1"/>
        <v>0</v>
      </c>
      <c r="F13" s="14">
        <f t="shared" si="1"/>
        <v>692.94385243200009</v>
      </c>
      <c r="G13" s="14">
        <f t="shared" si="1"/>
        <v>0</v>
      </c>
      <c r="H13" s="14">
        <f t="shared" si="1"/>
        <v>831.28011220800011</v>
      </c>
      <c r="I13" s="14">
        <f t="shared" si="1"/>
        <v>0</v>
      </c>
      <c r="J13" s="14">
        <f t="shared" si="1"/>
        <v>756.93798835200016</v>
      </c>
      <c r="K13" s="14">
        <f t="shared" si="1"/>
        <v>0</v>
      </c>
      <c r="L13" s="14">
        <f t="shared" si="1"/>
        <v>700.34588208000025</v>
      </c>
      <c r="M13" s="14">
        <f t="shared" si="1"/>
        <v>0</v>
      </c>
      <c r="N13" s="14">
        <f t="shared" si="1"/>
        <v>608.674591824</v>
      </c>
      <c r="O13" s="19">
        <f t="shared" si="1"/>
        <v>0</v>
      </c>
      <c r="P13" s="51">
        <f>SUM(B13:O13)</f>
        <v>4444.9930714800003</v>
      </c>
    </row>
    <row r="14" spans="1:16" ht="25.5" x14ac:dyDescent="0.2">
      <c r="A14" s="26" t="s">
        <v>17</v>
      </c>
      <c r="B14" s="24">
        <f t="shared" ref="B14:O14" si="2">B$9*B$8*($B3*0.02)</f>
        <v>28518.775999999998</v>
      </c>
      <c r="C14" s="14">
        <f t="shared" si="2"/>
        <v>0</v>
      </c>
      <c r="D14" s="14">
        <f t="shared" si="2"/>
        <v>110814.6624</v>
      </c>
      <c r="E14" s="14">
        <f t="shared" si="2"/>
        <v>0</v>
      </c>
      <c r="F14" s="14">
        <f t="shared" si="2"/>
        <v>112949.28320000001</v>
      </c>
      <c r="G14" s="14">
        <f t="shared" si="2"/>
        <v>0</v>
      </c>
      <c r="H14" s="14">
        <f t="shared" si="2"/>
        <v>135497.98079999999</v>
      </c>
      <c r="I14" s="14">
        <f t="shared" si="2"/>
        <v>0</v>
      </c>
      <c r="J14" s="14">
        <f t="shared" si="2"/>
        <v>123380.27519999999</v>
      </c>
      <c r="K14" s="14">
        <f t="shared" si="2"/>
        <v>0</v>
      </c>
      <c r="L14" s="14">
        <f t="shared" si="2"/>
        <v>114155.808</v>
      </c>
      <c r="M14" s="14">
        <f t="shared" si="2"/>
        <v>0</v>
      </c>
      <c r="N14" s="14">
        <f t="shared" si="2"/>
        <v>99213.462399999989</v>
      </c>
      <c r="O14" s="19">
        <f t="shared" si="2"/>
        <v>0</v>
      </c>
      <c r="P14" s="51">
        <f>SUM(B14:O14)</f>
        <v>724530.24799999991</v>
      </c>
    </row>
    <row r="15" spans="1:16" ht="25.5" x14ac:dyDescent="0.2">
      <c r="A15" s="26" t="s">
        <v>18</v>
      </c>
      <c r="B15" s="24">
        <f t="shared" ref="B15:O15" si="3">B14*B$11/1000</f>
        <v>34.992538152000002</v>
      </c>
      <c r="C15" s="14">
        <f t="shared" si="3"/>
        <v>0</v>
      </c>
      <c r="D15" s="14">
        <f t="shared" si="3"/>
        <v>135.96959076479999</v>
      </c>
      <c r="E15" s="14">
        <f t="shared" si="3"/>
        <v>0</v>
      </c>
      <c r="F15" s="14">
        <f t="shared" si="3"/>
        <v>138.58877048640002</v>
      </c>
      <c r="G15" s="14">
        <f t="shared" si="3"/>
        <v>0</v>
      </c>
      <c r="H15" s="14">
        <f t="shared" si="3"/>
        <v>166.25602244160001</v>
      </c>
      <c r="I15" s="14">
        <f t="shared" si="3"/>
        <v>0</v>
      </c>
      <c r="J15" s="14">
        <f t="shared" si="3"/>
        <v>151.3875976704</v>
      </c>
      <c r="K15" s="14">
        <f t="shared" si="3"/>
        <v>0</v>
      </c>
      <c r="L15" s="14">
        <f t="shared" si="3"/>
        <v>140.069176416</v>
      </c>
      <c r="M15" s="14">
        <f t="shared" si="3"/>
        <v>0</v>
      </c>
      <c r="N15" s="14">
        <f t="shared" si="3"/>
        <v>121.7349183648</v>
      </c>
      <c r="O15" s="19">
        <f t="shared" si="3"/>
        <v>0</v>
      </c>
      <c r="P15" s="51">
        <f>SUM(B15:O15)</f>
        <v>888.99861429600003</v>
      </c>
    </row>
    <row r="16" spans="1:16" ht="26.25" thickBot="1" x14ac:dyDescent="0.25">
      <c r="A16" s="27" t="s">
        <v>14</v>
      </c>
      <c r="B16" s="49">
        <f>B13-B15</f>
        <v>139.97015260800001</v>
      </c>
      <c r="C16" s="18">
        <f t="shared" ref="C16:O16" si="4">C13-C15</f>
        <v>0</v>
      </c>
      <c r="D16" s="18">
        <f t="shared" si="4"/>
        <v>543.87836305920018</v>
      </c>
      <c r="E16" s="18">
        <f t="shared" si="4"/>
        <v>0</v>
      </c>
      <c r="F16" s="18">
        <f t="shared" si="4"/>
        <v>554.35508194560009</v>
      </c>
      <c r="G16" s="18">
        <f t="shared" si="4"/>
        <v>0</v>
      </c>
      <c r="H16" s="18">
        <f t="shared" si="4"/>
        <v>665.02408976640004</v>
      </c>
      <c r="I16" s="18">
        <f t="shared" si="4"/>
        <v>0</v>
      </c>
      <c r="J16" s="18">
        <f t="shared" si="4"/>
        <v>605.55039068160022</v>
      </c>
      <c r="K16" s="18">
        <f t="shared" si="4"/>
        <v>0</v>
      </c>
      <c r="L16" s="18">
        <f t="shared" si="4"/>
        <v>560.27670566400025</v>
      </c>
      <c r="M16" s="18">
        <f t="shared" si="4"/>
        <v>0</v>
      </c>
      <c r="N16" s="18">
        <f t="shared" si="4"/>
        <v>486.93967345919998</v>
      </c>
      <c r="O16" s="20">
        <f t="shared" si="4"/>
        <v>0</v>
      </c>
      <c r="P16" s="52">
        <f>SUM(B16:O16)</f>
        <v>3555.9944571840015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4" t="s">
        <v>66</v>
      </c>
      <c r="B20" s="98">
        <f>Lamps!C6</f>
        <v>608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5" t="s">
        <v>9</v>
      </c>
      <c r="B23" s="173" t="s">
        <v>22</v>
      </c>
      <c r="C23" s="174"/>
      <c r="D23" s="173" t="s">
        <v>24</v>
      </c>
      <c r="E23" s="174"/>
      <c r="F23" s="173" t="s">
        <v>23</v>
      </c>
      <c r="G23" s="174"/>
      <c r="H23" s="173" t="s">
        <v>25</v>
      </c>
      <c r="I23" s="174"/>
      <c r="J23" s="173" t="s">
        <v>26</v>
      </c>
      <c r="K23" s="174"/>
      <c r="L23" s="173" t="s">
        <v>27</v>
      </c>
      <c r="M23" s="174"/>
      <c r="N23" s="173" t="s">
        <v>28</v>
      </c>
      <c r="O23" s="174"/>
      <c r="P23" s="180" t="s">
        <v>30</v>
      </c>
    </row>
    <row r="24" spans="1:16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81"/>
    </row>
    <row r="25" spans="1:16" x14ac:dyDescent="0.2">
      <c r="A25" s="75" t="s">
        <v>13</v>
      </c>
      <c r="B25" s="17">
        <v>22</v>
      </c>
      <c r="C25" s="17">
        <v>0</v>
      </c>
      <c r="D25" s="17">
        <v>92</v>
      </c>
      <c r="E25" s="17">
        <v>0</v>
      </c>
      <c r="F25" s="17">
        <v>92</v>
      </c>
      <c r="G25" s="17">
        <v>0</v>
      </c>
      <c r="H25" s="15">
        <v>91</v>
      </c>
      <c r="I25" s="15">
        <v>0</v>
      </c>
      <c r="J25" s="15">
        <v>91</v>
      </c>
      <c r="K25" s="15">
        <v>0</v>
      </c>
      <c r="L25" s="15">
        <v>92</v>
      </c>
      <c r="M25" s="15">
        <v>0</v>
      </c>
      <c r="N25" s="15">
        <v>92</v>
      </c>
      <c r="O25" s="15">
        <v>0</v>
      </c>
      <c r="P25" s="181"/>
    </row>
    <row r="26" spans="1:16" ht="25.5" x14ac:dyDescent="0.2">
      <c r="A26" s="75" t="s">
        <v>11</v>
      </c>
      <c r="B26" s="15">
        <v>12.84</v>
      </c>
      <c r="C26" s="15">
        <v>0</v>
      </c>
      <c r="D26" s="15">
        <v>11.71</v>
      </c>
      <c r="E26" s="15">
        <v>0</v>
      </c>
      <c r="F26" s="15">
        <v>12.17</v>
      </c>
      <c r="G26" s="15">
        <v>0</v>
      </c>
      <c r="H26" s="15">
        <v>14.34</v>
      </c>
      <c r="I26" s="15">
        <v>0</v>
      </c>
      <c r="J26" s="15">
        <v>13.19</v>
      </c>
      <c r="K26" s="15">
        <v>0</v>
      </c>
      <c r="L26" s="15">
        <v>11.8</v>
      </c>
      <c r="M26" s="15">
        <v>0</v>
      </c>
      <c r="N26" s="15">
        <v>11.16</v>
      </c>
      <c r="O26" s="15">
        <v>0</v>
      </c>
      <c r="P26" s="181"/>
    </row>
    <row r="27" spans="1:16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81"/>
    </row>
    <row r="28" spans="1:16" ht="25.5" x14ac:dyDescent="0.2">
      <c r="A28" s="75" t="s">
        <v>12</v>
      </c>
      <c r="B28" s="148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49">
        <v>1.2270000000000001</v>
      </c>
      <c r="P28" s="182"/>
    </row>
    <row r="29" spans="1:16" ht="25.5" x14ac:dyDescent="0.2">
      <c r="A29" s="75" t="s">
        <v>16</v>
      </c>
      <c r="B29" s="55">
        <f t="shared" ref="B29:O29" si="5">B$26*B$25*($B20*0.15)</f>
        <v>25762.176000000003</v>
      </c>
      <c r="C29" s="56">
        <f t="shared" si="5"/>
        <v>0</v>
      </c>
      <c r="D29" s="56">
        <f t="shared" si="5"/>
        <v>98251.584000000017</v>
      </c>
      <c r="E29" s="56">
        <f t="shared" si="5"/>
        <v>0</v>
      </c>
      <c r="F29" s="56">
        <f t="shared" si="5"/>
        <v>102111.16800000001</v>
      </c>
      <c r="G29" s="56">
        <f t="shared" si="5"/>
        <v>0</v>
      </c>
      <c r="H29" s="56">
        <f t="shared" si="5"/>
        <v>119010.52800000001</v>
      </c>
      <c r="I29" s="56">
        <f t="shared" si="5"/>
        <v>0</v>
      </c>
      <c r="J29" s="56">
        <f t="shared" si="5"/>
        <v>109466.448</v>
      </c>
      <c r="K29" s="56">
        <f t="shared" si="5"/>
        <v>0</v>
      </c>
      <c r="L29" s="56">
        <f t="shared" si="5"/>
        <v>99006.720000000016</v>
      </c>
      <c r="M29" s="56">
        <f t="shared" si="5"/>
        <v>0</v>
      </c>
      <c r="N29" s="56">
        <f t="shared" si="5"/>
        <v>93636.864000000001</v>
      </c>
      <c r="O29" s="57">
        <f t="shared" si="5"/>
        <v>0</v>
      </c>
      <c r="P29" s="61">
        <f>SUM(B29:O29)</f>
        <v>647245.4879999999</v>
      </c>
    </row>
    <row r="30" spans="1:16" ht="25.5" x14ac:dyDescent="0.2">
      <c r="A30" s="75" t="s">
        <v>15</v>
      </c>
      <c r="B30" s="36">
        <f>B29*(1-B27)*B$28/1000</f>
        <v>31.61018995200001</v>
      </c>
      <c r="C30" s="15">
        <f t="shared" ref="C30:O30" si="6">C29*(1-C27)*C$28/1000</f>
        <v>0</v>
      </c>
      <c r="D30" s="15">
        <f t="shared" si="6"/>
        <v>120.55469356800003</v>
      </c>
      <c r="E30" s="15">
        <f t="shared" si="6"/>
        <v>0</v>
      </c>
      <c r="F30" s="15">
        <f t="shared" si="6"/>
        <v>125.29040313600002</v>
      </c>
      <c r="G30" s="15">
        <f t="shared" si="6"/>
        <v>0</v>
      </c>
      <c r="H30" s="15">
        <f t="shared" si="6"/>
        <v>146.02591785600001</v>
      </c>
      <c r="I30" s="15">
        <f t="shared" si="6"/>
        <v>0</v>
      </c>
      <c r="J30" s="15">
        <f t="shared" si="6"/>
        <v>134.31533169600002</v>
      </c>
      <c r="K30" s="15">
        <f t="shared" si="6"/>
        <v>0</v>
      </c>
      <c r="L30" s="15">
        <f t="shared" si="6"/>
        <v>121.48124544000002</v>
      </c>
      <c r="M30" s="15">
        <f t="shared" si="6"/>
        <v>0</v>
      </c>
      <c r="N30" s="15">
        <f t="shared" si="6"/>
        <v>114.89243212800001</v>
      </c>
      <c r="O30" s="37">
        <f t="shared" si="6"/>
        <v>0</v>
      </c>
      <c r="P30" s="61">
        <f>SUM(B30:O30)</f>
        <v>794.1702137760002</v>
      </c>
    </row>
    <row r="31" spans="1:16" ht="25.5" x14ac:dyDescent="0.2">
      <c r="A31" s="75" t="s">
        <v>17</v>
      </c>
      <c r="B31" s="36">
        <f t="shared" ref="B31:O31" si="7">B$26*B$25*($B20*0.032)</f>
        <v>5495.9308799999999</v>
      </c>
      <c r="C31" s="15">
        <f t="shared" si="7"/>
        <v>0</v>
      </c>
      <c r="D31" s="15">
        <f t="shared" si="7"/>
        <v>20960.337920000002</v>
      </c>
      <c r="E31" s="15">
        <f t="shared" si="7"/>
        <v>0</v>
      </c>
      <c r="F31" s="15">
        <f t="shared" si="7"/>
        <v>21783.715840000001</v>
      </c>
      <c r="G31" s="15">
        <f t="shared" si="7"/>
        <v>0</v>
      </c>
      <c r="H31" s="15">
        <f t="shared" si="7"/>
        <v>25388.912639999999</v>
      </c>
      <c r="I31" s="15">
        <f t="shared" si="7"/>
        <v>0</v>
      </c>
      <c r="J31" s="15">
        <f t="shared" si="7"/>
        <v>23352.842239999998</v>
      </c>
      <c r="K31" s="15">
        <f t="shared" si="7"/>
        <v>0</v>
      </c>
      <c r="L31" s="15">
        <f t="shared" si="7"/>
        <v>21121.433600000004</v>
      </c>
      <c r="M31" s="15">
        <f t="shared" si="7"/>
        <v>0</v>
      </c>
      <c r="N31" s="15">
        <f t="shared" si="7"/>
        <v>19975.864320000001</v>
      </c>
      <c r="O31" s="37">
        <f t="shared" si="7"/>
        <v>0</v>
      </c>
      <c r="P31" s="61">
        <f>SUM(B31:O31)</f>
        <v>138079.03744000001</v>
      </c>
    </row>
    <row r="32" spans="1:16" ht="25.5" x14ac:dyDescent="0.2">
      <c r="A32" s="75" t="s">
        <v>18</v>
      </c>
      <c r="B32" s="36">
        <f t="shared" ref="B32:G32" si="8">B31*B$28/1000</f>
        <v>6.7435071897599999</v>
      </c>
      <c r="C32" s="15">
        <f t="shared" si="8"/>
        <v>0</v>
      </c>
      <c r="D32" s="15">
        <f t="shared" si="8"/>
        <v>25.718334627840004</v>
      </c>
      <c r="E32" s="15">
        <f t="shared" si="8"/>
        <v>0</v>
      </c>
      <c r="F32" s="15">
        <f t="shared" si="8"/>
        <v>26.728619335680005</v>
      </c>
      <c r="G32" s="15">
        <f t="shared" si="8"/>
        <v>0</v>
      </c>
      <c r="H32" s="15">
        <f t="shared" ref="H32:O32" si="9">H31*H$28/1000</f>
        <v>31.152195809280002</v>
      </c>
      <c r="I32" s="15">
        <f t="shared" si="9"/>
        <v>0</v>
      </c>
      <c r="J32" s="15">
        <f t="shared" si="9"/>
        <v>28.653937428479999</v>
      </c>
      <c r="K32" s="15">
        <f t="shared" si="9"/>
        <v>0</v>
      </c>
      <c r="L32" s="15">
        <f t="shared" si="9"/>
        <v>25.915999027200005</v>
      </c>
      <c r="M32" s="15">
        <f t="shared" si="9"/>
        <v>0</v>
      </c>
      <c r="N32" s="15">
        <f t="shared" si="9"/>
        <v>24.510385520640003</v>
      </c>
      <c r="O32" s="37">
        <f t="shared" si="9"/>
        <v>0</v>
      </c>
      <c r="P32" s="61">
        <f>SUM(B32:O32)</f>
        <v>169.42297893888002</v>
      </c>
    </row>
    <row r="33" spans="1:16" ht="26.25" thickBot="1" x14ac:dyDescent="0.25">
      <c r="A33" s="76" t="s">
        <v>14</v>
      </c>
      <c r="B33" s="58">
        <f t="shared" ref="B33:G33" si="10">B30-B32</f>
        <v>24.866682762240011</v>
      </c>
      <c r="C33" s="59">
        <f t="shared" si="10"/>
        <v>0</v>
      </c>
      <c r="D33" s="59">
        <f t="shared" si="10"/>
        <v>94.836358940160025</v>
      </c>
      <c r="E33" s="59">
        <f t="shared" si="10"/>
        <v>0</v>
      </c>
      <c r="F33" s="59">
        <f t="shared" si="10"/>
        <v>98.561783800320015</v>
      </c>
      <c r="G33" s="59">
        <f t="shared" si="10"/>
        <v>0</v>
      </c>
      <c r="H33" s="59">
        <f t="shared" ref="H33:O33" si="11">H30-H32</f>
        <v>114.87372204672</v>
      </c>
      <c r="I33" s="59">
        <f t="shared" si="11"/>
        <v>0</v>
      </c>
      <c r="J33" s="59">
        <f t="shared" si="11"/>
        <v>105.66139426752002</v>
      </c>
      <c r="K33" s="59">
        <f t="shared" si="11"/>
        <v>0</v>
      </c>
      <c r="L33" s="59">
        <f t="shared" si="11"/>
        <v>95.565246412800022</v>
      </c>
      <c r="M33" s="59">
        <f t="shared" si="11"/>
        <v>0</v>
      </c>
      <c r="N33" s="59">
        <f t="shared" si="11"/>
        <v>90.38204660736001</v>
      </c>
      <c r="O33" s="60">
        <f t="shared" si="11"/>
        <v>0</v>
      </c>
      <c r="P33" s="62">
        <f>SUM(B33:O33)</f>
        <v>624.74723483712012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66</v>
      </c>
      <c r="B36" s="113">
        <f>B20+B3</f>
        <v>5652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1" t="s">
        <v>9</v>
      </c>
      <c r="B37" s="183" t="s">
        <v>22</v>
      </c>
      <c r="C37" s="172"/>
      <c r="D37" s="171" t="s">
        <v>24</v>
      </c>
      <c r="E37" s="172"/>
      <c r="F37" s="171" t="s">
        <v>23</v>
      </c>
      <c r="G37" s="172"/>
      <c r="H37" s="171" t="s">
        <v>25</v>
      </c>
      <c r="I37" s="172"/>
      <c r="J37" s="171" t="s">
        <v>26</v>
      </c>
      <c r="K37" s="172"/>
      <c r="L37" s="171" t="s">
        <v>27</v>
      </c>
      <c r="M37" s="172"/>
      <c r="N37" s="171" t="s">
        <v>28</v>
      </c>
      <c r="O37" s="172"/>
      <c r="P37" s="167" t="s">
        <v>31</v>
      </c>
    </row>
    <row r="38" spans="1:16" ht="13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68"/>
    </row>
    <row r="39" spans="1:16" ht="25.5" x14ac:dyDescent="0.2">
      <c r="A39" s="40" t="s">
        <v>16</v>
      </c>
      <c r="B39" s="63">
        <f t="shared" ref="B39:O39" si="12">B29+B12</f>
        <v>168356.05600000001</v>
      </c>
      <c r="C39" s="64">
        <f t="shared" si="12"/>
        <v>0</v>
      </c>
      <c r="D39" s="64">
        <f t="shared" si="12"/>
        <v>652324.89600000007</v>
      </c>
      <c r="E39" s="64">
        <f t="shared" si="12"/>
        <v>0</v>
      </c>
      <c r="F39" s="64">
        <f t="shared" si="12"/>
        <v>666857.58400000003</v>
      </c>
      <c r="G39" s="64">
        <f t="shared" si="12"/>
        <v>0</v>
      </c>
      <c r="H39" s="64">
        <f t="shared" si="12"/>
        <v>796500.43200000015</v>
      </c>
      <c r="I39" s="64">
        <f t="shared" si="12"/>
        <v>0</v>
      </c>
      <c r="J39" s="64">
        <f t="shared" si="12"/>
        <v>726367.82400000002</v>
      </c>
      <c r="K39" s="64">
        <f t="shared" si="12"/>
        <v>0</v>
      </c>
      <c r="L39" s="64">
        <f t="shared" si="12"/>
        <v>669785.76000000013</v>
      </c>
      <c r="M39" s="64">
        <f t="shared" si="12"/>
        <v>0</v>
      </c>
      <c r="N39" s="64">
        <f t="shared" si="12"/>
        <v>589704.17599999998</v>
      </c>
      <c r="O39" s="64">
        <f t="shared" si="12"/>
        <v>0</v>
      </c>
      <c r="P39" s="65">
        <f>SUM(B39:O39)</f>
        <v>4269896.7280000001</v>
      </c>
    </row>
    <row r="40" spans="1:16" ht="25.5" x14ac:dyDescent="0.2">
      <c r="A40" s="40" t="s">
        <v>15</v>
      </c>
      <c r="B40" s="66">
        <f t="shared" ref="B40:O40" si="13">B30+B13</f>
        <v>206.57288071200003</v>
      </c>
      <c r="C40" s="67">
        <f t="shared" si="13"/>
        <v>0</v>
      </c>
      <c r="D40" s="67">
        <f t="shared" si="13"/>
        <v>800.40264739200018</v>
      </c>
      <c r="E40" s="67">
        <f t="shared" si="13"/>
        <v>0</v>
      </c>
      <c r="F40" s="67">
        <f t="shared" si="13"/>
        <v>818.23425556800009</v>
      </c>
      <c r="G40" s="67">
        <f t="shared" si="13"/>
        <v>0</v>
      </c>
      <c r="H40" s="67">
        <f t="shared" si="13"/>
        <v>977.30603006400008</v>
      </c>
      <c r="I40" s="67">
        <f t="shared" si="13"/>
        <v>0</v>
      </c>
      <c r="J40" s="67">
        <f t="shared" si="13"/>
        <v>891.25332004800021</v>
      </c>
      <c r="K40" s="67">
        <f t="shared" si="13"/>
        <v>0</v>
      </c>
      <c r="L40" s="67">
        <f t="shared" si="13"/>
        <v>821.82712752000032</v>
      </c>
      <c r="M40" s="67">
        <f t="shared" si="13"/>
        <v>0</v>
      </c>
      <c r="N40" s="67">
        <f t="shared" si="13"/>
        <v>723.567023952</v>
      </c>
      <c r="O40" s="67">
        <f t="shared" si="13"/>
        <v>0</v>
      </c>
      <c r="P40" s="65">
        <f t="shared" ref="P40:P43" si="14">SUM(B40:O40)</f>
        <v>5239.1632852560015</v>
      </c>
    </row>
    <row r="41" spans="1:16" ht="25.5" x14ac:dyDescent="0.2">
      <c r="A41" s="40" t="s">
        <v>17</v>
      </c>
      <c r="B41" s="66">
        <f t="shared" ref="B41:O41" si="15">B31+B14</f>
        <v>34014.706879999998</v>
      </c>
      <c r="C41" s="67">
        <f t="shared" si="15"/>
        <v>0</v>
      </c>
      <c r="D41" s="67">
        <f t="shared" si="15"/>
        <v>131775.00031999999</v>
      </c>
      <c r="E41" s="67">
        <f t="shared" si="15"/>
        <v>0</v>
      </c>
      <c r="F41" s="67">
        <f t="shared" si="15"/>
        <v>134732.99904</v>
      </c>
      <c r="G41" s="67">
        <f t="shared" si="15"/>
        <v>0</v>
      </c>
      <c r="H41" s="67">
        <f t="shared" si="15"/>
        <v>160886.89343999999</v>
      </c>
      <c r="I41" s="67">
        <f t="shared" si="15"/>
        <v>0</v>
      </c>
      <c r="J41" s="67">
        <f t="shared" si="15"/>
        <v>146733.11744</v>
      </c>
      <c r="K41" s="67">
        <f t="shared" si="15"/>
        <v>0</v>
      </c>
      <c r="L41" s="67">
        <f t="shared" si="15"/>
        <v>135277.24160000001</v>
      </c>
      <c r="M41" s="67">
        <f t="shared" si="15"/>
        <v>0</v>
      </c>
      <c r="N41" s="67">
        <f t="shared" si="15"/>
        <v>119189.32671999998</v>
      </c>
      <c r="O41" s="67">
        <f t="shared" si="15"/>
        <v>0</v>
      </c>
      <c r="P41" s="65">
        <f t="shared" si="14"/>
        <v>862609.28544000001</v>
      </c>
    </row>
    <row r="42" spans="1:16" ht="25.5" x14ac:dyDescent="0.2">
      <c r="A42" s="40" t="s">
        <v>18</v>
      </c>
      <c r="B42" s="66">
        <f t="shared" ref="B42:O42" si="16">B32+B15</f>
        <v>41.736045341760004</v>
      </c>
      <c r="C42" s="67">
        <f t="shared" si="16"/>
        <v>0</v>
      </c>
      <c r="D42" s="67">
        <f t="shared" si="16"/>
        <v>161.68792539263998</v>
      </c>
      <c r="E42" s="67">
        <f t="shared" si="16"/>
        <v>0</v>
      </c>
      <c r="F42" s="67">
        <f t="shared" si="16"/>
        <v>165.31738982208003</v>
      </c>
      <c r="G42" s="67">
        <f t="shared" si="16"/>
        <v>0</v>
      </c>
      <c r="H42" s="67">
        <f t="shared" si="16"/>
        <v>197.40821825088</v>
      </c>
      <c r="I42" s="67">
        <f t="shared" si="16"/>
        <v>0</v>
      </c>
      <c r="J42" s="67">
        <f t="shared" si="16"/>
        <v>180.04153509887999</v>
      </c>
      <c r="K42" s="67">
        <f t="shared" si="16"/>
        <v>0</v>
      </c>
      <c r="L42" s="67">
        <f t="shared" si="16"/>
        <v>165.98517544320001</v>
      </c>
      <c r="M42" s="67">
        <f t="shared" si="16"/>
        <v>0</v>
      </c>
      <c r="N42" s="67">
        <f t="shared" si="16"/>
        <v>146.24530388543999</v>
      </c>
      <c r="O42" s="67">
        <f t="shared" si="16"/>
        <v>0</v>
      </c>
      <c r="P42" s="65">
        <f t="shared" si="14"/>
        <v>1058.42159323488</v>
      </c>
    </row>
    <row r="43" spans="1:16" ht="26.25" thickBot="1" x14ac:dyDescent="0.25">
      <c r="A43" s="41" t="s">
        <v>14</v>
      </c>
      <c r="B43" s="68">
        <f t="shared" ref="B43:O43" si="17">B33+B16</f>
        <v>164.83683537024001</v>
      </c>
      <c r="C43" s="69">
        <f t="shared" si="17"/>
        <v>0</v>
      </c>
      <c r="D43" s="69">
        <f t="shared" si="17"/>
        <v>638.71472199936022</v>
      </c>
      <c r="E43" s="69">
        <f t="shared" si="17"/>
        <v>0</v>
      </c>
      <c r="F43" s="69">
        <f t="shared" si="17"/>
        <v>652.91686574592006</v>
      </c>
      <c r="G43" s="69">
        <f t="shared" si="17"/>
        <v>0</v>
      </c>
      <c r="H43" s="69">
        <f t="shared" si="17"/>
        <v>779.89781181312003</v>
      </c>
      <c r="I43" s="69">
        <f t="shared" si="17"/>
        <v>0</v>
      </c>
      <c r="J43" s="69">
        <f t="shared" si="17"/>
        <v>711.21178494912022</v>
      </c>
      <c r="K43" s="69">
        <f t="shared" si="17"/>
        <v>0</v>
      </c>
      <c r="L43" s="69">
        <f t="shared" si="17"/>
        <v>655.84195207680023</v>
      </c>
      <c r="M43" s="69">
        <f t="shared" si="17"/>
        <v>0</v>
      </c>
      <c r="N43" s="69">
        <f t="shared" si="17"/>
        <v>577.32172006656003</v>
      </c>
      <c r="O43" s="69">
        <f t="shared" si="17"/>
        <v>0</v>
      </c>
      <c r="P43" s="65">
        <f t="shared" si="14"/>
        <v>4180.7416920211208</v>
      </c>
    </row>
  </sheetData>
  <mergeCells count="25">
    <mergeCell ref="A1:D1"/>
    <mergeCell ref="B6:C6"/>
    <mergeCell ref="D6:E6"/>
    <mergeCell ref="F6:G6"/>
    <mergeCell ref="H6:I6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N37:O37"/>
    <mergeCell ref="P37:P38"/>
    <mergeCell ref="B37:C37"/>
    <mergeCell ref="D37:E37"/>
    <mergeCell ref="F37:G37"/>
    <mergeCell ref="H37:I37"/>
    <mergeCell ref="J37:K37"/>
    <mergeCell ref="L37:M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E21" zoomScaleNormal="100" workbookViewId="0">
      <selection activeCell="O47" sqref="O47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88" t="s">
        <v>33</v>
      </c>
      <c r="B1" s="188"/>
      <c r="C1" s="188"/>
      <c r="D1" s="188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66</v>
      </c>
      <c r="B3" s="110">
        <f>Lamps!B7</f>
        <v>3373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8" t="s">
        <v>9</v>
      </c>
      <c r="B6" s="175" t="s">
        <v>22</v>
      </c>
      <c r="C6" s="176"/>
      <c r="D6" s="169" t="s">
        <v>24</v>
      </c>
      <c r="E6" s="169"/>
      <c r="F6" s="169" t="s">
        <v>23</v>
      </c>
      <c r="G6" s="169"/>
      <c r="H6" s="169" t="s">
        <v>25</v>
      </c>
      <c r="I6" s="169"/>
      <c r="J6" s="169" t="s">
        <v>26</v>
      </c>
      <c r="K6" s="169"/>
      <c r="L6" s="169" t="s">
        <v>27</v>
      </c>
      <c r="M6" s="169"/>
      <c r="N6" s="169" t="s">
        <v>28</v>
      </c>
      <c r="O6" s="170"/>
      <c r="P6" s="177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78"/>
    </row>
    <row r="8" spans="1:16" x14ac:dyDescent="0.2">
      <c r="A8" s="28" t="s">
        <v>13</v>
      </c>
      <c r="B8" s="85">
        <v>19</v>
      </c>
      <c r="C8" s="85">
        <v>3</v>
      </c>
      <c r="D8" s="85">
        <v>76</v>
      </c>
      <c r="E8" s="85">
        <v>16</v>
      </c>
      <c r="F8" s="85">
        <v>77</v>
      </c>
      <c r="G8" s="85">
        <v>15</v>
      </c>
      <c r="H8" s="14">
        <v>78</v>
      </c>
      <c r="I8" s="14">
        <v>13</v>
      </c>
      <c r="J8" s="14">
        <v>76</v>
      </c>
      <c r="K8" s="14">
        <v>15</v>
      </c>
      <c r="L8" s="14">
        <v>75</v>
      </c>
      <c r="M8" s="14">
        <v>17</v>
      </c>
      <c r="N8" s="14">
        <v>77</v>
      </c>
      <c r="O8" s="14">
        <v>15</v>
      </c>
      <c r="P8" s="178"/>
    </row>
    <row r="9" spans="1:16" ht="25.5" x14ac:dyDescent="0.2">
      <c r="A9" s="26" t="s">
        <v>11</v>
      </c>
      <c r="B9" s="14">
        <v>9.9600000000000009</v>
      </c>
      <c r="C9" s="14">
        <v>1.1000000000000001</v>
      </c>
      <c r="D9" s="14">
        <v>8.51</v>
      </c>
      <c r="E9" s="14">
        <v>0.96</v>
      </c>
      <c r="F9" s="14">
        <v>4.46</v>
      </c>
      <c r="G9" s="14">
        <v>0.96</v>
      </c>
      <c r="H9" s="14">
        <v>8.5399999999999991</v>
      </c>
      <c r="I9" s="14">
        <v>1.93</v>
      </c>
      <c r="J9" s="14">
        <v>8.1199999999999992</v>
      </c>
      <c r="K9" s="14">
        <v>1.33</v>
      </c>
      <c r="L9" s="14">
        <v>7.45</v>
      </c>
      <c r="M9" s="14">
        <v>1.26</v>
      </c>
      <c r="N9" s="14">
        <v>3.84</v>
      </c>
      <c r="O9" s="14">
        <v>1.38</v>
      </c>
      <c r="P9" s="178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78"/>
    </row>
    <row r="11" spans="1:16" ht="26.25" thickBot="1" x14ac:dyDescent="0.25">
      <c r="A11" s="26" t="s">
        <v>12</v>
      </c>
      <c r="B11" s="145">
        <v>1.2270000000000001</v>
      </c>
      <c r="C11" s="146">
        <v>1.2270000000000001</v>
      </c>
      <c r="D11" s="146">
        <v>1.2270000000000001</v>
      </c>
      <c r="E11" s="146">
        <v>1.2270000000000001</v>
      </c>
      <c r="F11" s="146">
        <v>1.2270000000000001</v>
      </c>
      <c r="G11" s="146">
        <v>1.2270000000000001</v>
      </c>
      <c r="H11" s="146">
        <v>1.2270000000000001</v>
      </c>
      <c r="I11" s="146">
        <v>1.2270000000000001</v>
      </c>
      <c r="J11" s="146">
        <v>1.2270000000000001</v>
      </c>
      <c r="K11" s="146">
        <v>1.2270000000000001</v>
      </c>
      <c r="L11" s="146">
        <v>1.2270000000000001</v>
      </c>
      <c r="M11" s="146">
        <v>1.2270000000000001</v>
      </c>
      <c r="N11" s="146">
        <v>1.2270000000000001</v>
      </c>
      <c r="O11" s="147">
        <v>1.2270000000000001</v>
      </c>
      <c r="P11" s="179"/>
    </row>
    <row r="12" spans="1:16" ht="25.5" x14ac:dyDescent="0.2">
      <c r="A12" s="26" t="s">
        <v>16</v>
      </c>
      <c r="B12" s="46">
        <f t="shared" ref="B12:O12" si="0">B$9*B$8*($B3*0.1)</f>
        <v>63830.652000000002</v>
      </c>
      <c r="C12" s="47">
        <f t="shared" si="0"/>
        <v>1113.0900000000001</v>
      </c>
      <c r="D12" s="47">
        <f t="shared" si="0"/>
        <v>218152.14800000002</v>
      </c>
      <c r="E12" s="47">
        <f t="shared" si="0"/>
        <v>5180.9279999999999</v>
      </c>
      <c r="F12" s="47">
        <f t="shared" si="0"/>
        <v>115835.56600000001</v>
      </c>
      <c r="G12" s="47">
        <f t="shared" si="0"/>
        <v>4857.12</v>
      </c>
      <c r="H12" s="47">
        <f t="shared" si="0"/>
        <v>224682.27599999998</v>
      </c>
      <c r="I12" s="47">
        <f t="shared" si="0"/>
        <v>8462.857</v>
      </c>
      <c r="J12" s="47">
        <f t="shared" si="0"/>
        <v>208154.57599999997</v>
      </c>
      <c r="K12" s="47">
        <f t="shared" si="0"/>
        <v>6729.1350000000011</v>
      </c>
      <c r="L12" s="47">
        <f t="shared" si="0"/>
        <v>188466.375</v>
      </c>
      <c r="M12" s="47">
        <f t="shared" si="0"/>
        <v>7224.9660000000013</v>
      </c>
      <c r="N12" s="47">
        <f t="shared" si="0"/>
        <v>99732.864000000001</v>
      </c>
      <c r="O12" s="48">
        <f t="shared" si="0"/>
        <v>6982.11</v>
      </c>
      <c r="P12" s="50">
        <f>SUM(B12:O12)</f>
        <v>1159404.6630000002</v>
      </c>
    </row>
    <row r="13" spans="1:16" ht="25.5" x14ac:dyDescent="0.2">
      <c r="A13" s="26" t="s">
        <v>15</v>
      </c>
      <c r="B13" s="24">
        <f>B12*(1-B10)*B$11/1000</f>
        <v>78.320210004000003</v>
      </c>
      <c r="C13" s="14">
        <f t="shared" ref="C13:O13" si="1">C12*(1-C10)*C$11/1000</f>
        <v>1.3657614300000003</v>
      </c>
      <c r="D13" s="14">
        <f t="shared" si="1"/>
        <v>267.67268559600006</v>
      </c>
      <c r="E13" s="14">
        <f t="shared" si="1"/>
        <v>6.3569986560000009</v>
      </c>
      <c r="F13" s="14">
        <f t="shared" si="1"/>
        <v>142.13023948200001</v>
      </c>
      <c r="G13" s="14">
        <f t="shared" si="1"/>
        <v>5.9596862399999999</v>
      </c>
      <c r="H13" s="14">
        <f t="shared" si="1"/>
        <v>275.685152652</v>
      </c>
      <c r="I13" s="14">
        <f t="shared" si="1"/>
        <v>10.383925539</v>
      </c>
      <c r="J13" s="14">
        <f t="shared" si="1"/>
        <v>255.40566475199998</v>
      </c>
      <c r="K13" s="14">
        <f t="shared" si="1"/>
        <v>8.2566486450000003</v>
      </c>
      <c r="L13" s="14">
        <f t="shared" si="1"/>
        <v>231.24824212500002</v>
      </c>
      <c r="M13" s="14">
        <f t="shared" si="1"/>
        <v>8.8650332820000024</v>
      </c>
      <c r="N13" s="14">
        <f t="shared" si="1"/>
        <v>122.37222412800001</v>
      </c>
      <c r="O13" s="19">
        <f t="shared" si="1"/>
        <v>8.5670489700000001</v>
      </c>
      <c r="P13" s="51">
        <f>SUM(B13:O13)</f>
        <v>1422.589521501</v>
      </c>
    </row>
    <row r="14" spans="1:16" ht="25.5" x14ac:dyDescent="0.2">
      <c r="A14" s="26" t="s">
        <v>17</v>
      </c>
      <c r="B14" s="24">
        <f t="shared" ref="B14:O14" si="2">B$9*B$8*($B3*0.02)</f>
        <v>12766.130400000002</v>
      </c>
      <c r="C14" s="14">
        <f t="shared" si="2"/>
        <v>222.61800000000005</v>
      </c>
      <c r="D14" s="14">
        <f t="shared" si="2"/>
        <v>43630.429600000003</v>
      </c>
      <c r="E14" s="14">
        <f t="shared" si="2"/>
        <v>1036.1856</v>
      </c>
      <c r="F14" s="14">
        <f t="shared" si="2"/>
        <v>23167.113200000003</v>
      </c>
      <c r="G14" s="14">
        <f t="shared" si="2"/>
        <v>971.42399999999998</v>
      </c>
      <c r="H14" s="14">
        <f t="shared" si="2"/>
        <v>44936.455199999997</v>
      </c>
      <c r="I14" s="14">
        <f t="shared" si="2"/>
        <v>1692.5714000000003</v>
      </c>
      <c r="J14" s="14">
        <f t="shared" si="2"/>
        <v>41630.915199999996</v>
      </c>
      <c r="K14" s="14">
        <f t="shared" si="2"/>
        <v>1345.8270000000005</v>
      </c>
      <c r="L14" s="14">
        <f t="shared" si="2"/>
        <v>37693.275000000001</v>
      </c>
      <c r="M14" s="14">
        <f t="shared" si="2"/>
        <v>1444.9932000000003</v>
      </c>
      <c r="N14" s="14">
        <f t="shared" si="2"/>
        <v>19946.572800000002</v>
      </c>
      <c r="O14" s="19">
        <f t="shared" si="2"/>
        <v>1396.422</v>
      </c>
      <c r="P14" s="51">
        <f>SUM(B14:O14)</f>
        <v>231880.93259999997</v>
      </c>
    </row>
    <row r="15" spans="1:16" ht="25.5" x14ac:dyDescent="0.2">
      <c r="A15" s="26" t="s">
        <v>18</v>
      </c>
      <c r="B15" s="24">
        <f t="shared" ref="B15:O15" si="3">B14*B$11/1000</f>
        <v>15.664042000800004</v>
      </c>
      <c r="C15" s="14">
        <f t="shared" si="3"/>
        <v>0.27315228600000008</v>
      </c>
      <c r="D15" s="14">
        <f t="shared" si="3"/>
        <v>53.53453711920001</v>
      </c>
      <c r="E15" s="14">
        <f t="shared" si="3"/>
        <v>1.2713997312</v>
      </c>
      <c r="F15" s="14">
        <f t="shared" si="3"/>
        <v>28.426047896400007</v>
      </c>
      <c r="G15" s="14">
        <f t="shared" si="3"/>
        <v>1.1919372479999999</v>
      </c>
      <c r="H15" s="14">
        <f t="shared" si="3"/>
        <v>55.137030530399997</v>
      </c>
      <c r="I15" s="14">
        <f t="shared" si="3"/>
        <v>2.0767851078000001</v>
      </c>
      <c r="J15" s="14">
        <f t="shared" si="3"/>
        <v>51.081132950399997</v>
      </c>
      <c r="K15" s="14">
        <f t="shared" si="3"/>
        <v>1.6513297290000006</v>
      </c>
      <c r="L15" s="14">
        <f t="shared" si="3"/>
        <v>46.249648425000004</v>
      </c>
      <c r="M15" s="14">
        <f t="shared" si="3"/>
        <v>1.7730066564000007</v>
      </c>
      <c r="N15" s="14">
        <f t="shared" si="3"/>
        <v>24.474444825600003</v>
      </c>
      <c r="O15" s="19">
        <f t="shared" si="3"/>
        <v>1.7134097940000002</v>
      </c>
      <c r="P15" s="51">
        <f>SUM(B15:O15)</f>
        <v>284.51790430019997</v>
      </c>
    </row>
    <row r="16" spans="1:16" ht="26.25" thickBot="1" x14ac:dyDescent="0.25">
      <c r="A16" s="27" t="s">
        <v>14</v>
      </c>
      <c r="B16" s="49">
        <f>B13-B15</f>
        <v>62.656168003200001</v>
      </c>
      <c r="C16" s="18">
        <f t="shared" ref="C16:O16" si="4">C13-C15</f>
        <v>1.0926091440000003</v>
      </c>
      <c r="D16" s="18">
        <f t="shared" si="4"/>
        <v>214.13814847680004</v>
      </c>
      <c r="E16" s="18">
        <f t="shared" si="4"/>
        <v>5.0855989248000011</v>
      </c>
      <c r="F16" s="18">
        <f t="shared" si="4"/>
        <v>113.7041915856</v>
      </c>
      <c r="G16" s="18">
        <f t="shared" si="4"/>
        <v>4.7677489919999996</v>
      </c>
      <c r="H16" s="18">
        <f t="shared" si="4"/>
        <v>220.54812212159999</v>
      </c>
      <c r="I16" s="18">
        <f t="shared" si="4"/>
        <v>8.3071404312000006</v>
      </c>
      <c r="J16" s="18">
        <f t="shared" si="4"/>
        <v>204.32453180159999</v>
      </c>
      <c r="K16" s="18">
        <f t="shared" si="4"/>
        <v>6.6053189159999999</v>
      </c>
      <c r="L16" s="18">
        <f t="shared" si="4"/>
        <v>184.99859370000001</v>
      </c>
      <c r="M16" s="18">
        <f t="shared" si="4"/>
        <v>7.0920266256000017</v>
      </c>
      <c r="N16" s="18">
        <f t="shared" si="4"/>
        <v>97.897779302400011</v>
      </c>
      <c r="O16" s="20">
        <f t="shared" si="4"/>
        <v>6.8536391759999997</v>
      </c>
      <c r="P16" s="52">
        <f>SUM(B16:O16)</f>
        <v>1138.0716172007999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4" t="s">
        <v>66</v>
      </c>
      <c r="B20" s="98">
        <f>Lamps!C7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5" t="s">
        <v>9</v>
      </c>
      <c r="B23" s="173" t="s">
        <v>22</v>
      </c>
      <c r="C23" s="174"/>
      <c r="D23" s="173" t="s">
        <v>24</v>
      </c>
      <c r="E23" s="174"/>
      <c r="F23" s="173" t="s">
        <v>23</v>
      </c>
      <c r="G23" s="174"/>
      <c r="H23" s="173" t="s">
        <v>25</v>
      </c>
      <c r="I23" s="174"/>
      <c r="J23" s="173" t="s">
        <v>26</v>
      </c>
      <c r="K23" s="174"/>
      <c r="L23" s="173" t="s">
        <v>27</v>
      </c>
      <c r="M23" s="174"/>
      <c r="N23" s="173" t="s">
        <v>28</v>
      </c>
      <c r="O23" s="174"/>
      <c r="P23" s="180" t="s">
        <v>30</v>
      </c>
    </row>
    <row r="24" spans="1:16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81"/>
    </row>
    <row r="25" spans="1:16" x14ac:dyDescent="0.2">
      <c r="A25" s="75" t="s">
        <v>13</v>
      </c>
      <c r="B25" s="143">
        <v>19</v>
      </c>
      <c r="C25" s="144">
        <v>3</v>
      </c>
      <c r="D25" s="144">
        <v>76</v>
      </c>
      <c r="E25" s="144">
        <v>16</v>
      </c>
      <c r="F25" s="144">
        <v>77</v>
      </c>
      <c r="G25" s="17">
        <v>15</v>
      </c>
      <c r="H25" s="15">
        <v>78</v>
      </c>
      <c r="I25" s="15">
        <v>13</v>
      </c>
      <c r="J25" s="15">
        <v>76</v>
      </c>
      <c r="K25" s="15">
        <v>15</v>
      </c>
      <c r="L25" s="15">
        <v>75</v>
      </c>
      <c r="M25" s="15">
        <v>17</v>
      </c>
      <c r="N25" s="15">
        <v>77</v>
      </c>
      <c r="O25" s="15">
        <v>15</v>
      </c>
      <c r="P25" s="181"/>
    </row>
    <row r="26" spans="1:16" ht="25.5" x14ac:dyDescent="0.2">
      <c r="A26" s="75" t="s">
        <v>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81"/>
    </row>
    <row r="27" spans="1:16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81"/>
    </row>
    <row r="28" spans="1:16" ht="25.5" x14ac:dyDescent="0.2">
      <c r="A28" s="75" t="s">
        <v>12</v>
      </c>
      <c r="B28" s="148">
        <v>1.2270000000000001</v>
      </c>
      <c r="C28" s="149">
        <v>1.2270000000000001</v>
      </c>
      <c r="D28" s="149">
        <v>1.2270000000000001</v>
      </c>
      <c r="E28" s="149">
        <v>1.2270000000000001</v>
      </c>
      <c r="F28" s="149">
        <v>1.2270000000000001</v>
      </c>
      <c r="G28" s="149">
        <v>1.2270000000000001</v>
      </c>
      <c r="H28" s="149">
        <v>1.2270000000000001</v>
      </c>
      <c r="I28" s="149">
        <v>1.2270000000000001</v>
      </c>
      <c r="J28" s="149">
        <v>1.2270000000000001</v>
      </c>
      <c r="K28" s="149">
        <v>1.2270000000000001</v>
      </c>
      <c r="L28" s="149">
        <v>1.2270000000000001</v>
      </c>
      <c r="M28" s="149">
        <v>1.2270000000000001</v>
      </c>
      <c r="N28" s="149">
        <v>1.2270000000000001</v>
      </c>
      <c r="O28" s="150">
        <v>1.2270000000000001</v>
      </c>
      <c r="P28" s="182"/>
    </row>
    <row r="29" spans="1:16" ht="25.5" x14ac:dyDescent="0.2">
      <c r="A29" s="75" t="s">
        <v>16</v>
      </c>
      <c r="B29" s="55">
        <f t="shared" ref="B29:O29" si="5">B$26*B$25*($B20*0.15)</f>
        <v>0</v>
      </c>
      <c r="C29" s="56">
        <f t="shared" si="5"/>
        <v>0</v>
      </c>
      <c r="D29" s="56">
        <f t="shared" si="5"/>
        <v>0</v>
      </c>
      <c r="E29" s="56">
        <f t="shared" si="5"/>
        <v>0</v>
      </c>
      <c r="F29" s="56">
        <f t="shared" si="5"/>
        <v>0</v>
      </c>
      <c r="G29" s="56">
        <f t="shared" si="5"/>
        <v>0</v>
      </c>
      <c r="H29" s="56">
        <f t="shared" si="5"/>
        <v>0</v>
      </c>
      <c r="I29" s="56">
        <f t="shared" si="5"/>
        <v>0</v>
      </c>
      <c r="J29" s="56">
        <f t="shared" si="5"/>
        <v>0</v>
      </c>
      <c r="K29" s="56">
        <f t="shared" si="5"/>
        <v>0</v>
      </c>
      <c r="L29" s="56">
        <f t="shared" si="5"/>
        <v>0</v>
      </c>
      <c r="M29" s="56">
        <f t="shared" si="5"/>
        <v>0</v>
      </c>
      <c r="N29" s="56">
        <f t="shared" si="5"/>
        <v>0</v>
      </c>
      <c r="O29" s="57">
        <f t="shared" si="5"/>
        <v>0</v>
      </c>
      <c r="P29" s="61">
        <f>SUM(B29:O29)</f>
        <v>0</v>
      </c>
    </row>
    <row r="30" spans="1:16" ht="25.5" x14ac:dyDescent="0.2">
      <c r="A30" s="75" t="s">
        <v>15</v>
      </c>
      <c r="B30" s="36">
        <f>B29*(1-B27)*B$28/1000</f>
        <v>0</v>
      </c>
      <c r="C30" s="15">
        <f t="shared" ref="C30:O30" si="6">C29*(1-C27)*C$28/1000</f>
        <v>0</v>
      </c>
      <c r="D30" s="15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0</v>
      </c>
      <c r="M30" s="15">
        <f t="shared" si="6"/>
        <v>0</v>
      </c>
      <c r="N30" s="15">
        <f t="shared" si="6"/>
        <v>0</v>
      </c>
      <c r="O30" s="37">
        <f t="shared" si="6"/>
        <v>0</v>
      </c>
      <c r="P30" s="61">
        <f>SUM(B30:O30)</f>
        <v>0</v>
      </c>
    </row>
    <row r="31" spans="1:16" ht="25.5" x14ac:dyDescent="0.2">
      <c r="A31" s="75" t="s">
        <v>17</v>
      </c>
      <c r="B31" s="36">
        <f t="shared" ref="B31:O31" si="7">B$26*B$25*($B20*0.032)</f>
        <v>0</v>
      </c>
      <c r="C31" s="15">
        <f t="shared" si="7"/>
        <v>0</v>
      </c>
      <c r="D31" s="15">
        <f t="shared" si="7"/>
        <v>0</v>
      </c>
      <c r="E31" s="15">
        <f t="shared" si="7"/>
        <v>0</v>
      </c>
      <c r="F31" s="15">
        <f t="shared" si="7"/>
        <v>0</v>
      </c>
      <c r="G31" s="15">
        <f t="shared" si="7"/>
        <v>0</v>
      </c>
      <c r="H31" s="15">
        <f t="shared" si="7"/>
        <v>0</v>
      </c>
      <c r="I31" s="15">
        <f t="shared" si="7"/>
        <v>0</v>
      </c>
      <c r="J31" s="15">
        <f t="shared" si="7"/>
        <v>0</v>
      </c>
      <c r="K31" s="15">
        <f t="shared" si="7"/>
        <v>0</v>
      </c>
      <c r="L31" s="15">
        <f t="shared" si="7"/>
        <v>0</v>
      </c>
      <c r="M31" s="15">
        <f t="shared" si="7"/>
        <v>0</v>
      </c>
      <c r="N31" s="15">
        <f t="shared" si="7"/>
        <v>0</v>
      </c>
      <c r="O31" s="37">
        <f t="shared" si="7"/>
        <v>0</v>
      </c>
      <c r="P31" s="61">
        <f>SUM(B31:O31)</f>
        <v>0</v>
      </c>
    </row>
    <row r="32" spans="1:16" ht="25.5" x14ac:dyDescent="0.2">
      <c r="A32" s="75" t="s">
        <v>18</v>
      </c>
      <c r="B32" s="36">
        <f t="shared" ref="B32:O32" si="8">B31*B$28/1000</f>
        <v>0</v>
      </c>
      <c r="C32" s="15">
        <f t="shared" si="8"/>
        <v>0</v>
      </c>
      <c r="D32" s="15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si="8"/>
        <v>0</v>
      </c>
      <c r="I32" s="15">
        <f t="shared" si="8"/>
        <v>0</v>
      </c>
      <c r="J32" s="15">
        <f t="shared" si="8"/>
        <v>0</v>
      </c>
      <c r="K32" s="15">
        <f t="shared" si="8"/>
        <v>0</v>
      </c>
      <c r="L32" s="15">
        <f t="shared" si="8"/>
        <v>0</v>
      </c>
      <c r="M32" s="15">
        <f t="shared" si="8"/>
        <v>0</v>
      </c>
      <c r="N32" s="15">
        <f t="shared" si="8"/>
        <v>0</v>
      </c>
      <c r="O32" s="37">
        <f t="shared" si="8"/>
        <v>0</v>
      </c>
      <c r="P32" s="61">
        <f>SUM(B32:O32)</f>
        <v>0</v>
      </c>
    </row>
    <row r="33" spans="1:16" ht="26.25" thickBot="1" x14ac:dyDescent="0.25">
      <c r="A33" s="76" t="s">
        <v>14</v>
      </c>
      <c r="B33" s="58">
        <f t="shared" ref="B33:O33" si="9">B30-B32</f>
        <v>0</v>
      </c>
      <c r="C33" s="59">
        <f t="shared" si="9"/>
        <v>0</v>
      </c>
      <c r="D33" s="59">
        <f t="shared" si="9"/>
        <v>0</v>
      </c>
      <c r="E33" s="59">
        <f t="shared" si="9"/>
        <v>0</v>
      </c>
      <c r="F33" s="59">
        <f t="shared" si="9"/>
        <v>0</v>
      </c>
      <c r="G33" s="59">
        <f t="shared" si="9"/>
        <v>0</v>
      </c>
      <c r="H33" s="59">
        <f t="shared" si="9"/>
        <v>0</v>
      </c>
      <c r="I33" s="59">
        <f t="shared" si="9"/>
        <v>0</v>
      </c>
      <c r="J33" s="59">
        <f t="shared" si="9"/>
        <v>0</v>
      </c>
      <c r="K33" s="59">
        <f t="shared" si="9"/>
        <v>0</v>
      </c>
      <c r="L33" s="59">
        <f t="shared" si="9"/>
        <v>0</v>
      </c>
      <c r="M33" s="59">
        <f t="shared" si="9"/>
        <v>0</v>
      </c>
      <c r="N33" s="59">
        <f t="shared" si="9"/>
        <v>0</v>
      </c>
      <c r="O33" s="60">
        <f t="shared" si="9"/>
        <v>0</v>
      </c>
      <c r="P33" s="62">
        <f>SUM(B33:O33)</f>
        <v>0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66</v>
      </c>
      <c r="B36" s="113">
        <f>B20+B3</f>
        <v>3373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1" t="s">
        <v>9</v>
      </c>
      <c r="B37" s="183" t="s">
        <v>22</v>
      </c>
      <c r="C37" s="172"/>
      <c r="D37" s="171" t="s">
        <v>24</v>
      </c>
      <c r="E37" s="172"/>
      <c r="F37" s="171" t="s">
        <v>23</v>
      </c>
      <c r="G37" s="172"/>
      <c r="H37" s="171" t="s">
        <v>25</v>
      </c>
      <c r="I37" s="172"/>
      <c r="J37" s="171" t="s">
        <v>26</v>
      </c>
      <c r="K37" s="172"/>
      <c r="L37" s="171" t="s">
        <v>27</v>
      </c>
      <c r="M37" s="172"/>
      <c r="N37" s="171" t="s">
        <v>28</v>
      </c>
      <c r="O37" s="172"/>
      <c r="P37" s="167" t="s">
        <v>31</v>
      </c>
    </row>
    <row r="38" spans="1:16" ht="13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68"/>
    </row>
    <row r="39" spans="1:16" ht="25.5" x14ac:dyDescent="0.2">
      <c r="A39" s="40" t="s">
        <v>16</v>
      </c>
      <c r="B39" s="63">
        <f t="shared" ref="B39:O43" si="10">B29+B12</f>
        <v>63830.652000000002</v>
      </c>
      <c r="C39" s="64">
        <f t="shared" si="10"/>
        <v>1113.0900000000001</v>
      </c>
      <c r="D39" s="64">
        <f t="shared" si="10"/>
        <v>218152.14800000002</v>
      </c>
      <c r="E39" s="64">
        <f t="shared" si="10"/>
        <v>5180.9279999999999</v>
      </c>
      <c r="F39" s="64">
        <f t="shared" si="10"/>
        <v>115835.56600000001</v>
      </c>
      <c r="G39" s="64">
        <f t="shared" si="10"/>
        <v>4857.12</v>
      </c>
      <c r="H39" s="64">
        <f t="shared" si="10"/>
        <v>224682.27599999998</v>
      </c>
      <c r="I39" s="64">
        <f t="shared" si="10"/>
        <v>8462.857</v>
      </c>
      <c r="J39" s="64">
        <f t="shared" si="10"/>
        <v>208154.57599999997</v>
      </c>
      <c r="K39" s="64">
        <f t="shared" si="10"/>
        <v>6729.1350000000011</v>
      </c>
      <c r="L39" s="64">
        <f t="shared" si="10"/>
        <v>188466.375</v>
      </c>
      <c r="M39" s="64">
        <f t="shared" si="10"/>
        <v>7224.9660000000013</v>
      </c>
      <c r="N39" s="64">
        <f t="shared" si="10"/>
        <v>99732.864000000001</v>
      </c>
      <c r="O39" s="64">
        <f t="shared" si="10"/>
        <v>6982.11</v>
      </c>
      <c r="P39" s="65">
        <f>SUM(B39:O39)</f>
        <v>1159404.6630000002</v>
      </c>
    </row>
    <row r="40" spans="1:16" ht="25.5" x14ac:dyDescent="0.2">
      <c r="A40" s="40" t="s">
        <v>15</v>
      </c>
      <c r="B40" s="66">
        <f t="shared" si="10"/>
        <v>78.320210004000003</v>
      </c>
      <c r="C40" s="67">
        <f t="shared" si="10"/>
        <v>1.3657614300000003</v>
      </c>
      <c r="D40" s="67">
        <f t="shared" si="10"/>
        <v>267.67268559600006</v>
      </c>
      <c r="E40" s="67">
        <f t="shared" si="10"/>
        <v>6.3569986560000009</v>
      </c>
      <c r="F40" s="67">
        <f t="shared" si="10"/>
        <v>142.13023948200001</v>
      </c>
      <c r="G40" s="67">
        <f t="shared" si="10"/>
        <v>5.9596862399999999</v>
      </c>
      <c r="H40" s="67">
        <f t="shared" si="10"/>
        <v>275.685152652</v>
      </c>
      <c r="I40" s="67">
        <f t="shared" si="10"/>
        <v>10.383925539</v>
      </c>
      <c r="J40" s="67">
        <f t="shared" si="10"/>
        <v>255.40566475199998</v>
      </c>
      <c r="K40" s="67">
        <f t="shared" si="10"/>
        <v>8.2566486450000003</v>
      </c>
      <c r="L40" s="67">
        <f t="shared" si="10"/>
        <v>231.24824212500002</v>
      </c>
      <c r="M40" s="67">
        <f t="shared" si="10"/>
        <v>8.8650332820000024</v>
      </c>
      <c r="N40" s="67">
        <f t="shared" si="10"/>
        <v>122.37222412800001</v>
      </c>
      <c r="O40" s="67">
        <f t="shared" si="10"/>
        <v>8.5670489700000001</v>
      </c>
      <c r="P40" s="65">
        <f t="shared" ref="P40:P43" si="11">SUM(B40:O40)</f>
        <v>1422.589521501</v>
      </c>
    </row>
    <row r="41" spans="1:16" ht="25.5" x14ac:dyDescent="0.2">
      <c r="A41" s="40" t="s">
        <v>17</v>
      </c>
      <c r="B41" s="66">
        <f t="shared" si="10"/>
        <v>12766.130400000002</v>
      </c>
      <c r="C41" s="67">
        <f t="shared" si="10"/>
        <v>222.61800000000005</v>
      </c>
      <c r="D41" s="67">
        <f t="shared" si="10"/>
        <v>43630.429600000003</v>
      </c>
      <c r="E41" s="67">
        <f t="shared" si="10"/>
        <v>1036.1856</v>
      </c>
      <c r="F41" s="67">
        <f t="shared" si="10"/>
        <v>23167.113200000003</v>
      </c>
      <c r="G41" s="67">
        <f t="shared" si="10"/>
        <v>971.42399999999998</v>
      </c>
      <c r="H41" s="67">
        <f t="shared" si="10"/>
        <v>44936.455199999997</v>
      </c>
      <c r="I41" s="67">
        <f t="shared" si="10"/>
        <v>1692.5714000000003</v>
      </c>
      <c r="J41" s="67">
        <f t="shared" si="10"/>
        <v>41630.915199999996</v>
      </c>
      <c r="K41" s="67">
        <f t="shared" si="10"/>
        <v>1345.8270000000005</v>
      </c>
      <c r="L41" s="67">
        <f t="shared" si="10"/>
        <v>37693.275000000001</v>
      </c>
      <c r="M41" s="67">
        <f t="shared" si="10"/>
        <v>1444.9932000000003</v>
      </c>
      <c r="N41" s="67">
        <f t="shared" si="10"/>
        <v>19946.572800000002</v>
      </c>
      <c r="O41" s="67">
        <f t="shared" si="10"/>
        <v>1396.422</v>
      </c>
      <c r="P41" s="65">
        <f t="shared" si="11"/>
        <v>231880.93259999997</v>
      </c>
    </row>
    <row r="42" spans="1:16" ht="25.5" x14ac:dyDescent="0.2">
      <c r="A42" s="40" t="s">
        <v>18</v>
      </c>
      <c r="B42" s="66">
        <f t="shared" si="10"/>
        <v>15.664042000800004</v>
      </c>
      <c r="C42" s="67">
        <f t="shared" si="10"/>
        <v>0.27315228600000008</v>
      </c>
      <c r="D42" s="67">
        <f t="shared" si="10"/>
        <v>53.53453711920001</v>
      </c>
      <c r="E42" s="67">
        <f t="shared" si="10"/>
        <v>1.2713997312</v>
      </c>
      <c r="F42" s="67">
        <f t="shared" si="10"/>
        <v>28.426047896400007</v>
      </c>
      <c r="G42" s="67">
        <f t="shared" si="10"/>
        <v>1.1919372479999999</v>
      </c>
      <c r="H42" s="67">
        <f t="shared" si="10"/>
        <v>55.137030530399997</v>
      </c>
      <c r="I42" s="67">
        <f t="shared" si="10"/>
        <v>2.0767851078000001</v>
      </c>
      <c r="J42" s="67">
        <f t="shared" si="10"/>
        <v>51.081132950399997</v>
      </c>
      <c r="K42" s="67">
        <f t="shared" si="10"/>
        <v>1.6513297290000006</v>
      </c>
      <c r="L42" s="67">
        <f t="shared" si="10"/>
        <v>46.249648425000004</v>
      </c>
      <c r="M42" s="67">
        <f t="shared" si="10"/>
        <v>1.7730066564000007</v>
      </c>
      <c r="N42" s="67">
        <f t="shared" si="10"/>
        <v>24.474444825600003</v>
      </c>
      <c r="O42" s="67">
        <f t="shared" si="10"/>
        <v>1.7134097940000002</v>
      </c>
      <c r="P42" s="65">
        <f t="shared" si="11"/>
        <v>284.51790430019997</v>
      </c>
    </row>
    <row r="43" spans="1:16" ht="26.25" thickBot="1" x14ac:dyDescent="0.25">
      <c r="A43" s="41" t="s">
        <v>14</v>
      </c>
      <c r="B43" s="68">
        <f t="shared" si="10"/>
        <v>62.656168003200001</v>
      </c>
      <c r="C43" s="69">
        <f t="shared" si="10"/>
        <v>1.0926091440000003</v>
      </c>
      <c r="D43" s="69">
        <f t="shared" si="10"/>
        <v>214.13814847680004</v>
      </c>
      <c r="E43" s="69">
        <f t="shared" si="10"/>
        <v>5.0855989248000011</v>
      </c>
      <c r="F43" s="69">
        <f t="shared" si="10"/>
        <v>113.7041915856</v>
      </c>
      <c r="G43" s="69">
        <f t="shared" si="10"/>
        <v>4.7677489919999996</v>
      </c>
      <c r="H43" s="69">
        <f t="shared" si="10"/>
        <v>220.54812212159999</v>
      </c>
      <c r="I43" s="69">
        <f t="shared" si="10"/>
        <v>8.3071404312000006</v>
      </c>
      <c r="J43" s="69">
        <f t="shared" si="10"/>
        <v>204.32453180159999</v>
      </c>
      <c r="K43" s="69">
        <f t="shared" si="10"/>
        <v>6.6053189159999999</v>
      </c>
      <c r="L43" s="69">
        <f t="shared" si="10"/>
        <v>184.99859370000001</v>
      </c>
      <c r="M43" s="69">
        <f t="shared" si="10"/>
        <v>7.0920266256000017</v>
      </c>
      <c r="N43" s="69">
        <f t="shared" si="10"/>
        <v>97.897779302400011</v>
      </c>
      <c r="O43" s="69">
        <f t="shared" si="10"/>
        <v>6.8536391759999997</v>
      </c>
      <c r="P43" s="65">
        <f t="shared" si="11"/>
        <v>1138.0716172007999</v>
      </c>
    </row>
  </sheetData>
  <mergeCells count="25">
    <mergeCell ref="A1:D1"/>
    <mergeCell ref="B6:C6"/>
    <mergeCell ref="D6:E6"/>
    <mergeCell ref="F6:G6"/>
    <mergeCell ref="H6:I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J6:K6"/>
    <mergeCell ref="P23:P28"/>
    <mergeCell ref="L37:M37"/>
    <mergeCell ref="N37:O37"/>
    <mergeCell ref="P37:P38"/>
    <mergeCell ref="B37:C37"/>
    <mergeCell ref="D37:E37"/>
    <mergeCell ref="F37:G37"/>
    <mergeCell ref="H37:I37"/>
    <mergeCell ref="J37:K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>
      <pane xSplit="1" topLeftCell="I1" activePane="topRight" state="frozen"/>
      <selection pane="topRight" activeCell="L7" sqref="L7:M7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66" t="s">
        <v>39</v>
      </c>
      <c r="C1" s="166"/>
      <c r="P1" s="2"/>
      <c r="Q1" s="2"/>
      <c r="R1" s="2"/>
      <c r="S1" s="2"/>
      <c r="T1" s="2"/>
    </row>
    <row r="2" spans="1:20" ht="23.25" thickBot="1" x14ac:dyDescent="0.5">
      <c r="A2" s="12"/>
      <c r="B2" s="8" t="s">
        <v>46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39" thickBot="1" x14ac:dyDescent="0.25">
      <c r="A3" s="77" t="s">
        <v>66</v>
      </c>
      <c r="B3" s="33">
        <f>Lamps!B9</f>
        <v>23661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12.75" customHeight="1" x14ac:dyDescent="0.2">
      <c r="A4" s="40" t="s">
        <v>9</v>
      </c>
      <c r="B4" s="171" t="s">
        <v>22</v>
      </c>
      <c r="C4" s="172"/>
      <c r="D4" s="171" t="s">
        <v>24</v>
      </c>
      <c r="E4" s="172"/>
      <c r="F4" s="171" t="s">
        <v>23</v>
      </c>
      <c r="G4" s="172"/>
      <c r="H4" s="171" t="s">
        <v>25</v>
      </c>
      <c r="I4" s="172"/>
      <c r="J4" s="171" t="s">
        <v>26</v>
      </c>
      <c r="K4" s="172"/>
      <c r="L4" s="171" t="s">
        <v>27</v>
      </c>
      <c r="M4" s="172"/>
      <c r="N4" s="171" t="s">
        <v>28</v>
      </c>
      <c r="O4" s="172"/>
      <c r="P4" s="189" t="s">
        <v>31</v>
      </c>
    </row>
    <row r="5" spans="1:20" ht="13.5" thickBot="1" x14ac:dyDescent="0.25">
      <c r="A5" s="40" t="s">
        <v>10</v>
      </c>
      <c r="B5" s="39" t="s">
        <v>6</v>
      </c>
      <c r="C5" s="38" t="s">
        <v>7</v>
      </c>
      <c r="D5" s="38" t="s">
        <v>6</v>
      </c>
      <c r="E5" s="38" t="s">
        <v>7</v>
      </c>
      <c r="F5" s="38" t="s">
        <v>6</v>
      </c>
      <c r="G5" s="38" t="s">
        <v>7</v>
      </c>
      <c r="H5" s="38" t="s">
        <v>6</v>
      </c>
      <c r="I5" s="38" t="s">
        <v>7</v>
      </c>
      <c r="J5" s="38" t="s">
        <v>6</v>
      </c>
      <c r="K5" s="38" t="s">
        <v>7</v>
      </c>
      <c r="L5" s="38" t="s">
        <v>6</v>
      </c>
      <c r="M5" s="38" t="s">
        <v>7</v>
      </c>
      <c r="N5" s="38" t="s">
        <v>6</v>
      </c>
      <c r="O5" s="42" t="s">
        <v>7</v>
      </c>
      <c r="P5" s="190"/>
    </row>
    <row r="6" spans="1:20" ht="25.5" x14ac:dyDescent="0.2">
      <c r="A6" s="40" t="s">
        <v>16</v>
      </c>
      <c r="B6" s="63">
        <f>Schools!B39+Kindergartens!B39+Medicine!B39+Other!B39</f>
        <v>469743.75599999999</v>
      </c>
      <c r="C6" s="63">
        <f>Schools!C39+Kindergartens!C39+Medicine!C39+Other!C39</f>
        <v>10503.57</v>
      </c>
      <c r="D6" s="63">
        <f>Schools!D39+Kindergartens!D39+Medicine!D39+Other!D39</f>
        <v>1679779.872</v>
      </c>
      <c r="E6" s="63">
        <f>Schools!E39+Kindergartens!E39+Medicine!E39+Other!E39</f>
        <v>45630.203999999998</v>
      </c>
      <c r="F6" s="63">
        <f>Schools!F39+Kindergartens!F39+Medicine!F39+Other!F39</f>
        <v>1275670.7580000001</v>
      </c>
      <c r="G6" s="63">
        <f>Schools!G39+Kindergartens!G39+Medicine!G39+Other!G39</f>
        <v>82641.664000000004</v>
      </c>
      <c r="H6" s="63">
        <f>Schools!H39+Kindergartens!H39+Medicine!H39+Other!H39</f>
        <v>1903414.6040000003</v>
      </c>
      <c r="I6" s="63">
        <f>Schools!I39+Kindergartens!I39+Medicine!I39+Other!I39</f>
        <v>48828.585000000006</v>
      </c>
      <c r="J6" s="63">
        <f>Schools!J39+Kindergartens!J39+Medicine!J39+Other!J39</f>
        <v>1859284.064</v>
      </c>
      <c r="K6" s="63">
        <f>Schools!K39+Kindergartens!K39+Medicine!K39+Other!K39</f>
        <v>42932.871000000006</v>
      </c>
      <c r="L6" s="63">
        <f>Schools!L39+Kindergartens!L39+Medicine!L39+Other!L39</f>
        <v>1668356.895</v>
      </c>
      <c r="M6" s="63">
        <f>Schools!M39+Kindergartens!M39+Medicine!M39+Other!M39</f>
        <v>49180.31</v>
      </c>
      <c r="N6" s="63">
        <f>Schools!N39+Kindergartens!N39+Medicine!N39+Other!N39</f>
        <v>1101822.736</v>
      </c>
      <c r="O6" s="63">
        <f>Schools!O39+Kindergartens!O39+Medicine!O39+Other!O39</f>
        <v>43867.406000000003</v>
      </c>
      <c r="P6" s="65">
        <f>SUM(B6:O6)</f>
        <v>10281657.295</v>
      </c>
    </row>
    <row r="7" spans="1:20" ht="25.5" x14ac:dyDescent="0.2">
      <c r="A7" s="40" t="s">
        <v>15</v>
      </c>
      <c r="B7" s="63">
        <f>Schools!B40+Kindergartens!B40+Medicine!B40+Other!B40</f>
        <v>576.37558861200012</v>
      </c>
      <c r="C7" s="63">
        <f>Schools!C40+Kindergartens!C40+Medicine!C40+Other!C40</f>
        <v>12.887880390000003</v>
      </c>
      <c r="D7" s="63">
        <f>Schools!D40+Kindergartens!D40+Medicine!D40+Other!D40</f>
        <v>2061.0899029440002</v>
      </c>
      <c r="E7" s="63">
        <f>Schools!E40+Kindergartens!E40+Medicine!E40+Other!E40</f>
        <v>55.988260308000008</v>
      </c>
      <c r="F7" s="63">
        <f>Schools!F40+Kindergartens!F40+Medicine!F40+Other!F40</f>
        <v>1565.2480200660002</v>
      </c>
      <c r="G7" s="63">
        <f>Schools!G40+Kindergartens!G40+Medicine!G40+Other!G40</f>
        <v>101.40132172800003</v>
      </c>
      <c r="H7" s="63">
        <f>Schools!H40+Kindergartens!H40+Medicine!H40+Other!H40</f>
        <v>2335.4897191079999</v>
      </c>
      <c r="I7" s="63">
        <f>Schools!I40+Kindergartens!I40+Medicine!I40+Other!I40</f>
        <v>59.912673795000018</v>
      </c>
      <c r="J7" s="63">
        <f>Schools!J40+Kindergartens!J40+Medicine!J40+Other!J40</f>
        <v>2281.3415465280004</v>
      </c>
      <c r="K7" s="63">
        <f>Schools!K40+Kindergartens!K40+Medicine!K40+Other!K40</f>
        <v>52.678632717000006</v>
      </c>
      <c r="L7" s="63">
        <f>Schools!L40+Kindergartens!L40+Medicine!L40+Other!L40</f>
        <v>2047.0739101650004</v>
      </c>
      <c r="M7" s="63">
        <f>Schools!M40+Kindergartens!M40+Medicine!M40+Other!M40</f>
        <v>60.344240370000009</v>
      </c>
      <c r="N7" s="63">
        <f>Schools!N40+Kindergartens!N40+Medicine!N40+Other!N40</f>
        <v>1351.9364970720001</v>
      </c>
      <c r="O7" s="63">
        <f>Schools!O40+Kindergartens!O40+Medicine!O40+Other!O40</f>
        <v>53.825307162000009</v>
      </c>
      <c r="P7" s="65">
        <f t="shared" ref="P7:P10" si="0">SUM(B7:O7)</f>
        <v>12615.593500965</v>
      </c>
    </row>
    <row r="8" spans="1:20" ht="25.5" x14ac:dyDescent="0.2">
      <c r="A8" s="40" t="s">
        <v>17</v>
      </c>
      <c r="B8" s="63">
        <f>Schools!B41+Kindergartens!B41+Medicine!B41+Other!B41</f>
        <v>94625.102559999999</v>
      </c>
      <c r="C8" s="63">
        <f>Schools!C41+Kindergartens!C41+Medicine!C41+Other!C41</f>
        <v>2100.7139999999999</v>
      </c>
      <c r="D8" s="63">
        <f>Schools!D41+Kindergartens!D41+Medicine!D41+Other!D41</f>
        <v>338401.39904000005</v>
      </c>
      <c r="E8" s="63">
        <f>Schools!E41+Kindergartens!E41+Medicine!E41+Other!E41</f>
        <v>9126.0408000000007</v>
      </c>
      <c r="F8" s="63">
        <f>Schools!F41+Kindergartens!F41+Medicine!F41+Other!F41</f>
        <v>257173.92376000001</v>
      </c>
      <c r="G8" s="63">
        <f>Schools!G41+Kindergartens!G41+Medicine!G41+Other!G41</f>
        <v>16650.051200000002</v>
      </c>
      <c r="H8" s="63">
        <f>Schools!H41+Kindergartens!H41+Medicine!H41+Other!H41</f>
        <v>383455.12815999996</v>
      </c>
      <c r="I8" s="63">
        <f>Schools!I41+Kindergartens!I41+Medicine!I41+Other!I41</f>
        <v>9765.7170000000006</v>
      </c>
      <c r="J8" s="63">
        <f>Schools!J41+Kindergartens!J41+Medicine!J41+Other!J41</f>
        <v>374601.04512000002</v>
      </c>
      <c r="K8" s="63">
        <f>Schools!K41+Kindergartens!K41+Medicine!K41+Other!K41</f>
        <v>8586.5742000000009</v>
      </c>
      <c r="L8" s="63">
        <f>Schools!L41+Kindergartens!L41+Medicine!L41+Other!L41</f>
        <v>336159.54860000004</v>
      </c>
      <c r="M8" s="63">
        <f>Schools!M41+Kindergartens!M41+Medicine!M41+Other!M41</f>
        <v>9836.0619999999999</v>
      </c>
      <c r="N8" s="63">
        <f>Schools!N41+Kindergartens!N41+Medicine!N41+Other!N41</f>
        <v>222166.05887999997</v>
      </c>
      <c r="O8" s="63">
        <f>Schools!O41+Kindergartens!O41+Medicine!O41+Other!O41</f>
        <v>8773.4812000000002</v>
      </c>
      <c r="P8" s="65">
        <f t="shared" si="0"/>
        <v>2071420.8465199999</v>
      </c>
    </row>
    <row r="9" spans="1:20" ht="25.5" x14ac:dyDescent="0.2">
      <c r="A9" s="40" t="s">
        <v>18</v>
      </c>
      <c r="B9" s="63">
        <f>Schools!B42+Kindergartens!B42+Medicine!B42+Other!B42</f>
        <v>116.10500084112002</v>
      </c>
      <c r="C9" s="63">
        <f>Schools!C42+Kindergartens!C42+Medicine!C42+Other!C42</f>
        <v>2.5775760780000003</v>
      </c>
      <c r="D9" s="63">
        <f>Schools!D42+Kindergartens!D42+Medicine!D42+Other!D42</f>
        <v>415.21851662208002</v>
      </c>
      <c r="E9" s="63">
        <f>Schools!E42+Kindergartens!E42+Medicine!E42+Other!E42</f>
        <v>11.197652061600001</v>
      </c>
      <c r="F9" s="63">
        <f>Schools!F42+Kindergartens!F42+Medicine!F42+Other!F42</f>
        <v>315.55240445352007</v>
      </c>
      <c r="G9" s="63">
        <f>Schools!G42+Kindergartens!G42+Medicine!G42+Other!G42</f>
        <v>20.429612822399999</v>
      </c>
      <c r="H9" s="63">
        <f>Schools!H42+Kindergartens!H42+Medicine!H42+Other!H42</f>
        <v>470.49944225232002</v>
      </c>
      <c r="I9" s="63">
        <f>Schools!I42+Kindergartens!I42+Medicine!I42+Other!I42</f>
        <v>11.982534759</v>
      </c>
      <c r="J9" s="63">
        <f>Schools!J42+Kindergartens!J42+Medicine!J42+Other!J42</f>
        <v>459.63548236224</v>
      </c>
      <c r="K9" s="63">
        <f>Schools!K42+Kindergartens!K42+Medicine!K42+Other!K42</f>
        <v>10.535726543400003</v>
      </c>
      <c r="L9" s="63">
        <f>Schools!L42+Kindergartens!L42+Medicine!L42+Other!L42</f>
        <v>412.46776613220004</v>
      </c>
      <c r="M9" s="63">
        <f>Schools!M42+Kindergartens!M42+Medicine!M42+Other!M42</f>
        <v>12.068848073999998</v>
      </c>
      <c r="N9" s="63">
        <f>Schools!N42+Kindergartens!N42+Medicine!N42+Other!N42</f>
        <v>272.59775424576003</v>
      </c>
      <c r="O9" s="63">
        <f>Schools!O42+Kindergartens!O42+Medicine!O42+Other!O42</f>
        <v>10.765061432400001</v>
      </c>
      <c r="P9" s="65">
        <f t="shared" si="0"/>
        <v>2541.6333786800401</v>
      </c>
    </row>
    <row r="10" spans="1:20" ht="26.25" thickBot="1" x14ac:dyDescent="0.25">
      <c r="A10" s="41" t="s">
        <v>14</v>
      </c>
      <c r="B10" s="63">
        <f>Schools!B43+Kindergartens!B43+Medicine!B43+Other!B43</f>
        <v>460.27058777088001</v>
      </c>
      <c r="C10" s="63">
        <f>Schools!C43+Kindergartens!C43+Medicine!C43+Other!C43</f>
        <v>10.310304312000003</v>
      </c>
      <c r="D10" s="63">
        <f>Schools!D43+Kindergartens!D43+Medicine!D43+Other!D43</f>
        <v>1645.8713863219202</v>
      </c>
      <c r="E10" s="63">
        <f>Schools!E43+Kindergartens!E43+Medicine!E43+Other!E43</f>
        <v>44.790608246400012</v>
      </c>
      <c r="F10" s="63">
        <f>Schools!F43+Kindergartens!F43+Medicine!F43+Other!F43</f>
        <v>1249.6956156124802</v>
      </c>
      <c r="G10" s="63">
        <f>Schools!G43+Kindergartens!G43+Medicine!G43+Other!G43</f>
        <v>80.971708905600011</v>
      </c>
      <c r="H10" s="63">
        <f>Schools!H43+Kindergartens!H43+Medicine!H43+Other!H43</f>
        <v>1864.9902768556803</v>
      </c>
      <c r="I10" s="63">
        <f>Schools!I43+Kindergartens!I43+Medicine!I43+Other!I43</f>
        <v>47.930139036000014</v>
      </c>
      <c r="J10" s="63">
        <f>Schools!J43+Kindergartens!J43+Medicine!J43+Other!J43</f>
        <v>1821.7060641657602</v>
      </c>
      <c r="K10" s="63">
        <f>Schools!K43+Kindergartens!K43+Medicine!K43+Other!K43</f>
        <v>42.142906173600011</v>
      </c>
      <c r="L10" s="63">
        <f>Schools!L43+Kindergartens!L43+Medicine!L43+Other!L43</f>
        <v>1634.6061440328003</v>
      </c>
      <c r="M10" s="63">
        <f>Schools!M43+Kindergartens!M43+Medicine!M43+Other!M43</f>
        <v>48.275392296000007</v>
      </c>
      <c r="N10" s="63">
        <f>Schools!N43+Kindergartens!N43+Medicine!N43+Other!N43</f>
        <v>1079.3387428262401</v>
      </c>
      <c r="O10" s="63">
        <f>Schools!O43+Kindergartens!O43+Medicine!O43+Other!O43</f>
        <v>43.060245729600005</v>
      </c>
      <c r="P10" s="152">
        <f t="shared" si="0"/>
        <v>10073.960122284961</v>
      </c>
    </row>
    <row r="21" spans="10:10" x14ac:dyDescent="0.2">
      <c r="J21" s="13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selection activeCell="G4" sqref="G4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10" width="13.5703125" customWidth="1"/>
    <col min="11" max="11" width="12.5703125" bestFit="1" customWidth="1"/>
    <col min="12" max="12" width="15.42578125" customWidth="1"/>
    <col min="13" max="13" width="16" customWidth="1"/>
    <col min="14" max="14" width="11.42578125" customWidth="1"/>
    <col min="15" max="15" width="12.140625" customWidth="1"/>
    <col min="16" max="16" width="14" customWidth="1"/>
    <col min="17" max="21" width="13.5703125" customWidth="1"/>
  </cols>
  <sheetData>
    <row r="1" spans="1:21" ht="38.25" customHeight="1" thickBot="1" x14ac:dyDescent="0.25">
      <c r="A1" s="191" t="s">
        <v>48</v>
      </c>
      <c r="B1" s="191"/>
      <c r="C1" s="191"/>
      <c r="D1" s="191"/>
      <c r="E1" s="191"/>
    </row>
    <row r="2" spans="1:21" ht="38.25" customHeight="1" thickBot="1" x14ac:dyDescent="0.25"/>
    <row r="3" spans="1:21" ht="84" customHeight="1" x14ac:dyDescent="0.2">
      <c r="A3" s="115" t="s">
        <v>49</v>
      </c>
      <c r="B3" s="116" t="s">
        <v>50</v>
      </c>
      <c r="C3" s="116" t="s">
        <v>51</v>
      </c>
      <c r="D3" s="116" t="s">
        <v>52</v>
      </c>
      <c r="E3" s="117" t="s">
        <v>53</v>
      </c>
    </row>
    <row r="4" spans="1:21" ht="38.25" customHeight="1" x14ac:dyDescent="0.25">
      <c r="A4" s="118" t="s">
        <v>54</v>
      </c>
      <c r="B4" s="119">
        <f>J21+J35+Total!B9+Total!C9+Total!D9+Total!E9+Total!F9+Total!G9+Total!H9+Total!I9</f>
        <v>1523.7916329568802</v>
      </c>
      <c r="C4" s="119">
        <v>0</v>
      </c>
      <c r="D4" s="119">
        <f>J19+J33+Total!F7+Total!G7+Total!H7+Total!I7+Total!E7+Total!D7+Total!C7+Total!B7</f>
        <v>7563.7911414660002</v>
      </c>
      <c r="E4" s="120">
        <f>J22+J36+Total!B10+Total!C10+Total!D10+Total!E10+Total!F10+Total!G10+Total!H10+Total!I10</f>
        <v>6039.9995085091205</v>
      </c>
    </row>
    <row r="5" spans="1:21" ht="38.25" customHeight="1" x14ac:dyDescent="0.25">
      <c r="A5" s="118" t="s">
        <v>55</v>
      </c>
      <c r="B5" s="119">
        <f>U21+U35+Total!L9+Total!M9+Total!N9+Total!O9</f>
        <v>1017.84174572316</v>
      </c>
      <c r="C5" s="119">
        <v>0</v>
      </c>
      <c r="D5" s="119">
        <f>U19+U33+Total!L7+Total!M7+Total!N7+Total!O7</f>
        <v>5051.8023594990009</v>
      </c>
      <c r="E5" s="120">
        <f>U22+U36+Total!L10+Total!M10+Total!N10+Total!O10</f>
        <v>4033.960613775841</v>
      </c>
    </row>
    <row r="6" spans="1:21" ht="38.25" customHeight="1" x14ac:dyDescent="0.25">
      <c r="A6" s="137" t="s">
        <v>56</v>
      </c>
      <c r="B6" s="138">
        <f>SUM(B4:B5)</f>
        <v>2541.6333786800401</v>
      </c>
      <c r="C6" s="138">
        <v>0</v>
      </c>
      <c r="D6" s="138">
        <f>SUM(D4:D5)</f>
        <v>12615.593500965002</v>
      </c>
      <c r="E6" s="139">
        <f>SUM(E4:E5)</f>
        <v>10073.960122284961</v>
      </c>
    </row>
    <row r="7" spans="1:21" ht="38.25" customHeight="1" thickBot="1" x14ac:dyDescent="0.25">
      <c r="A7" s="140" t="s">
        <v>67</v>
      </c>
      <c r="B7" s="141">
        <f>Total!P9</f>
        <v>2541.6333786800401</v>
      </c>
      <c r="C7" s="141">
        <v>0</v>
      </c>
      <c r="D7" s="141">
        <f>Total!P7</f>
        <v>12615.593500965</v>
      </c>
      <c r="E7" s="142">
        <f>Total!P10</f>
        <v>10073.960122284961</v>
      </c>
    </row>
    <row r="8" spans="1:21" s="10" customFormat="1" ht="38.25" customHeight="1" x14ac:dyDescent="0.2">
      <c r="A8" s="192"/>
      <c r="B8" s="192"/>
      <c r="C8" s="192"/>
      <c r="D8" s="192"/>
      <c r="E8" s="192"/>
    </row>
    <row r="9" spans="1:21" ht="21.75" customHeight="1" x14ac:dyDescent="0.2"/>
    <row r="10" spans="1:21" ht="18" customHeight="1" thickBot="1" x14ac:dyDescent="0.3">
      <c r="A10" s="193" t="s">
        <v>57</v>
      </c>
      <c r="B10" s="194"/>
      <c r="C10" s="194"/>
      <c r="E10" s="11"/>
      <c r="F10" s="11"/>
      <c r="G10" s="11"/>
      <c r="H10" s="11"/>
      <c r="I10" s="11"/>
      <c r="J10" s="11"/>
      <c r="L10" s="195" t="s">
        <v>58</v>
      </c>
      <c r="M10" s="195"/>
      <c r="N10" s="195"/>
      <c r="O10" s="195"/>
    </row>
    <row r="11" spans="1:21" ht="25.5" customHeight="1" x14ac:dyDescent="0.2">
      <c r="A11" s="121" t="s">
        <v>19</v>
      </c>
      <c r="B11" s="196" t="s">
        <v>20</v>
      </c>
      <c r="C11" s="197"/>
      <c r="D11" s="196" t="s">
        <v>37</v>
      </c>
      <c r="E11" s="197"/>
      <c r="F11" s="196" t="s">
        <v>38</v>
      </c>
      <c r="G11" s="198"/>
      <c r="H11" s="196" t="s">
        <v>47</v>
      </c>
      <c r="I11" s="197"/>
      <c r="J11" s="199" t="s">
        <v>0</v>
      </c>
      <c r="L11" s="121" t="s">
        <v>19</v>
      </c>
      <c r="M11" s="202" t="s">
        <v>20</v>
      </c>
      <c r="N11" s="203"/>
      <c r="O11" s="202" t="s">
        <v>37</v>
      </c>
      <c r="P11" s="203"/>
      <c r="Q11" s="202" t="s">
        <v>38</v>
      </c>
      <c r="R11" s="206"/>
      <c r="S11" s="213" t="s">
        <v>47</v>
      </c>
      <c r="T11" s="213"/>
      <c r="U11" s="207" t="s">
        <v>0</v>
      </c>
    </row>
    <row r="12" spans="1:21" ht="38.25" x14ac:dyDescent="0.2">
      <c r="A12" s="122" t="s">
        <v>59</v>
      </c>
      <c r="B12" s="204">
        <f>Lamps!B4</f>
        <v>7448</v>
      </c>
      <c r="C12" s="205"/>
      <c r="D12" s="204">
        <f>Lamps!B5</f>
        <v>6196</v>
      </c>
      <c r="E12" s="205"/>
      <c r="F12" s="204">
        <f>Lamps!B6</f>
        <v>5044</v>
      </c>
      <c r="G12" s="209"/>
      <c r="H12" s="204">
        <f>Lamps!B7</f>
        <v>3373</v>
      </c>
      <c r="I12" s="205"/>
      <c r="J12" s="200"/>
      <c r="L12" s="122" t="s">
        <v>59</v>
      </c>
      <c r="M12" s="210">
        <f>Lamps!B4</f>
        <v>7448</v>
      </c>
      <c r="N12" s="211"/>
      <c r="O12" s="210">
        <f>Lamps!B5</f>
        <v>6196</v>
      </c>
      <c r="P12" s="211"/>
      <c r="Q12" s="210">
        <f>Lamps!B6</f>
        <v>5044</v>
      </c>
      <c r="R12" s="212"/>
      <c r="S12" s="214">
        <f>Lamps!B7</f>
        <v>3373</v>
      </c>
      <c r="T12" s="214"/>
      <c r="U12" s="208"/>
    </row>
    <row r="13" spans="1:21" ht="25.5" x14ac:dyDescent="0.2">
      <c r="A13" s="122" t="s">
        <v>10</v>
      </c>
      <c r="B13" s="46" t="s">
        <v>6</v>
      </c>
      <c r="C13" s="46" t="s">
        <v>7</v>
      </c>
      <c r="D13" s="46" t="s">
        <v>6</v>
      </c>
      <c r="E13" s="46" t="s">
        <v>7</v>
      </c>
      <c r="F13" s="46" t="s">
        <v>6</v>
      </c>
      <c r="G13" s="47" t="s">
        <v>7</v>
      </c>
      <c r="H13" s="46" t="s">
        <v>6</v>
      </c>
      <c r="I13" s="47" t="s">
        <v>7</v>
      </c>
      <c r="J13" s="200"/>
      <c r="L13" s="122" t="s">
        <v>10</v>
      </c>
      <c r="M13" s="124" t="s">
        <v>6</v>
      </c>
      <c r="N13" s="124" t="s">
        <v>7</v>
      </c>
      <c r="O13" s="124" t="s">
        <v>6</v>
      </c>
      <c r="P13" s="124" t="s">
        <v>7</v>
      </c>
      <c r="Q13" s="124" t="s">
        <v>6</v>
      </c>
      <c r="R13" s="130" t="s">
        <v>7</v>
      </c>
      <c r="S13" s="132" t="s">
        <v>6</v>
      </c>
      <c r="T13" s="132" t="s">
        <v>7</v>
      </c>
      <c r="U13" s="208"/>
    </row>
    <row r="14" spans="1:21" x14ac:dyDescent="0.2">
      <c r="A14" s="122" t="s">
        <v>13</v>
      </c>
      <c r="B14" s="46">
        <v>26</v>
      </c>
      <c r="C14" s="46">
        <v>5</v>
      </c>
      <c r="D14" s="46">
        <v>22</v>
      </c>
      <c r="E14" s="46">
        <v>9</v>
      </c>
      <c r="F14" s="46">
        <v>31</v>
      </c>
      <c r="G14" s="123">
        <v>0</v>
      </c>
      <c r="H14" s="47">
        <v>26</v>
      </c>
      <c r="I14" s="47">
        <v>5</v>
      </c>
      <c r="J14" s="200"/>
      <c r="L14" s="122" t="s">
        <v>13</v>
      </c>
      <c r="M14" s="124">
        <v>50</v>
      </c>
      <c r="N14" s="124">
        <v>10</v>
      </c>
      <c r="O14" s="124">
        <v>43</v>
      </c>
      <c r="P14" s="124">
        <v>17</v>
      </c>
      <c r="Q14" s="124">
        <v>60</v>
      </c>
      <c r="R14" s="130">
        <v>0</v>
      </c>
      <c r="S14" s="132">
        <v>50</v>
      </c>
      <c r="T14" s="132">
        <v>10</v>
      </c>
      <c r="U14" s="208"/>
    </row>
    <row r="15" spans="1:21" ht="25.5" x14ac:dyDescent="0.2">
      <c r="A15" s="122" t="s">
        <v>11</v>
      </c>
      <c r="B15" s="46">
        <f>Schools!J9</f>
        <v>8.26</v>
      </c>
      <c r="C15" s="46">
        <f>Schools!K9</f>
        <v>1.64</v>
      </c>
      <c r="D15" s="46">
        <f>Kindergartens!J9</f>
        <v>8.9600000000000009</v>
      </c>
      <c r="E15" s="46">
        <f>Kindergartens!K9</f>
        <v>1.1100000000000001</v>
      </c>
      <c r="F15" s="46">
        <f>Medicine!J9</f>
        <v>13.44</v>
      </c>
      <c r="G15" s="123">
        <f>Medicine!K9</f>
        <v>0</v>
      </c>
      <c r="H15" s="47">
        <f>Other!J9</f>
        <v>8.1199999999999992</v>
      </c>
      <c r="I15" s="47">
        <f>Other!K9</f>
        <v>1.33</v>
      </c>
      <c r="J15" s="200"/>
      <c r="L15" s="122" t="s">
        <v>11</v>
      </c>
      <c r="M15" s="124">
        <v>8.26</v>
      </c>
      <c r="N15" s="124">
        <v>1.64</v>
      </c>
      <c r="O15" s="124">
        <f>Kindergartens!J9</f>
        <v>8.9600000000000009</v>
      </c>
      <c r="P15" s="124">
        <f>Kindergartens!K9</f>
        <v>1.1100000000000001</v>
      </c>
      <c r="Q15" s="124">
        <f>Medicine!J9</f>
        <v>13.44</v>
      </c>
      <c r="R15" s="130">
        <f>Medicine!K9</f>
        <v>0</v>
      </c>
      <c r="S15" s="132">
        <f>Other!J9</f>
        <v>8.1199999999999992</v>
      </c>
      <c r="T15" s="132">
        <f>Other!K9</f>
        <v>1.33</v>
      </c>
      <c r="U15" s="208"/>
    </row>
    <row r="16" spans="1:21" ht="25.5" x14ac:dyDescent="0.2">
      <c r="A16" s="122" t="s">
        <v>8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7">
        <v>0</v>
      </c>
      <c r="H16" s="47">
        <v>0</v>
      </c>
      <c r="I16" s="123">
        <v>0</v>
      </c>
      <c r="J16" s="200"/>
      <c r="L16" s="122" t="s">
        <v>8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30">
        <v>0</v>
      </c>
      <c r="S16" s="132">
        <v>0</v>
      </c>
      <c r="T16" s="132">
        <v>0</v>
      </c>
      <c r="U16" s="208"/>
    </row>
    <row r="17" spans="1:21" ht="25.5" x14ac:dyDescent="0.2">
      <c r="A17" s="122" t="s">
        <v>12</v>
      </c>
      <c r="B17" s="153">
        <v>1.2270000000000001</v>
      </c>
      <c r="C17" s="153">
        <v>1.2270000000000001</v>
      </c>
      <c r="D17" s="153">
        <v>1.2270000000000001</v>
      </c>
      <c r="E17" s="153">
        <v>1.2270000000000001</v>
      </c>
      <c r="F17" s="153">
        <v>1.2270000000000001</v>
      </c>
      <c r="G17" s="154">
        <v>1.2270000000000001</v>
      </c>
      <c r="H17" s="154">
        <v>1.2270000000000001</v>
      </c>
      <c r="I17" s="155">
        <v>1.2270000000000001</v>
      </c>
      <c r="J17" s="201"/>
      <c r="L17" s="122" t="s">
        <v>12</v>
      </c>
      <c r="M17" s="156">
        <v>1.2270000000000001</v>
      </c>
      <c r="N17" s="156">
        <v>1.2270000000000001</v>
      </c>
      <c r="O17" s="156">
        <v>1.2270000000000001</v>
      </c>
      <c r="P17" s="156">
        <v>1.2270000000000001</v>
      </c>
      <c r="Q17" s="156">
        <v>1.2270000000000001</v>
      </c>
      <c r="R17" s="157">
        <v>1.2270000000000001</v>
      </c>
      <c r="S17" s="158">
        <v>1.2270000000000001</v>
      </c>
      <c r="T17" s="158">
        <v>1.2270000000000001</v>
      </c>
      <c r="U17" s="208"/>
    </row>
    <row r="18" spans="1:21" ht="51" x14ac:dyDescent="0.2">
      <c r="A18" s="122" t="s">
        <v>16</v>
      </c>
      <c r="B18" s="46">
        <f>B12*B15*B14*0.1</f>
        <v>159953.24800000002</v>
      </c>
      <c r="C18" s="46">
        <f>B12*C15*C14*0.1</f>
        <v>6107.3600000000006</v>
      </c>
      <c r="D18" s="46">
        <f>D12*D15*D14*0.1</f>
        <v>122135.55200000001</v>
      </c>
      <c r="E18" s="46">
        <f t="shared" ref="E18:G18" si="0">D12*E15*E14*0.1</f>
        <v>6189.8040000000001</v>
      </c>
      <c r="F18" s="46">
        <f>F12*F15*F14*0.1</f>
        <v>210153.21600000001</v>
      </c>
      <c r="G18" s="47">
        <f t="shared" si="0"/>
        <v>0</v>
      </c>
      <c r="H18" s="47">
        <f>H12*H15*H14*0.1</f>
        <v>71210.775999999998</v>
      </c>
      <c r="I18" s="47">
        <f t="shared" ref="I18" si="1">H12*I15*I14*0.1</f>
        <v>2243.0450000000001</v>
      </c>
      <c r="J18" s="134">
        <f>B18+C18+D18+E18+F18+G18+H18+I18</f>
        <v>577993.00100000005</v>
      </c>
      <c r="L18" s="122" t="s">
        <v>16</v>
      </c>
      <c r="M18" s="124">
        <f>M12*M15*M14*0.1</f>
        <v>307602.40000000002</v>
      </c>
      <c r="N18" s="124">
        <f>M12*N15*N14*0.1</f>
        <v>12214.720000000001</v>
      </c>
      <c r="O18" s="124">
        <f>O12*O15*O14*0.1</f>
        <v>238719.48800000004</v>
      </c>
      <c r="P18" s="124">
        <f t="shared" ref="P18" si="2">O12*P15*P14*0.1</f>
        <v>11691.852000000001</v>
      </c>
      <c r="Q18" s="124">
        <f>Q12*Q15*Q14*0.1</f>
        <v>406748.16000000003</v>
      </c>
      <c r="R18" s="130">
        <f t="shared" ref="R18" si="3">Q12*R15*R14*0.1</f>
        <v>0</v>
      </c>
      <c r="S18" s="132">
        <f>S12*S15*S14*0.1</f>
        <v>136943.80000000002</v>
      </c>
      <c r="T18" s="132">
        <f t="shared" ref="T18" si="4">S12*T15*T14*0.1</f>
        <v>4486.09</v>
      </c>
      <c r="U18" s="135">
        <f>M18+N18+O18+P18+Q18+R18+S18+T18</f>
        <v>1118406.51</v>
      </c>
    </row>
    <row r="19" spans="1:21" ht="24" customHeight="1" x14ac:dyDescent="0.2">
      <c r="A19" s="122" t="s">
        <v>15</v>
      </c>
      <c r="B19" s="46">
        <f>(B18*(1-B16)*B17)/1000</f>
        <v>196.26263529600004</v>
      </c>
      <c r="C19" s="46">
        <f>(C18*(1-C16)*C17)/1000</f>
        <v>7.4937307200000012</v>
      </c>
      <c r="D19" s="46">
        <f t="shared" ref="D19:G19" si="5">(D18*(1-D16)*D17)/1000</f>
        <v>149.86032230400002</v>
      </c>
      <c r="E19" s="46">
        <f t="shared" si="5"/>
        <v>7.5948895080000014</v>
      </c>
      <c r="F19" s="46">
        <f t="shared" si="5"/>
        <v>257.85799603200002</v>
      </c>
      <c r="G19" s="47">
        <f t="shared" si="5"/>
        <v>0</v>
      </c>
      <c r="H19" s="47">
        <f t="shared" ref="H19:I19" si="6">(H18*(1-H16)*H17)/1000</f>
        <v>87.375622152000005</v>
      </c>
      <c r="I19" s="47">
        <f t="shared" si="6"/>
        <v>2.7522162150000002</v>
      </c>
      <c r="J19" s="134">
        <f t="shared" ref="J19:J22" si="7">B19+C19+D19+E19+F19+G19+H19+I19</f>
        <v>709.19741222700009</v>
      </c>
      <c r="L19" s="122" t="s">
        <v>15</v>
      </c>
      <c r="M19" s="124">
        <f>(M18*(1-M16)*M17)/1000</f>
        <v>377.42814480000004</v>
      </c>
      <c r="N19" s="124">
        <f>(N18*(1-N16)*N17)/1000</f>
        <v>14.987461440000002</v>
      </c>
      <c r="O19" s="124">
        <f t="shared" ref="O19:R19" si="8">(O18*(1-O16)*O17)/1000</f>
        <v>292.90881177600005</v>
      </c>
      <c r="P19" s="124">
        <f t="shared" si="8"/>
        <v>14.345902404000002</v>
      </c>
      <c r="Q19" s="124">
        <f t="shared" si="8"/>
        <v>499.07999232000009</v>
      </c>
      <c r="R19" s="130">
        <f t="shared" si="8"/>
        <v>0</v>
      </c>
      <c r="S19" s="132">
        <f t="shared" ref="S19:T19" si="9">(S18*(1-S16)*S17)/1000</f>
        <v>168.03004260000006</v>
      </c>
      <c r="T19" s="132">
        <f t="shared" si="9"/>
        <v>5.5044324300000005</v>
      </c>
      <c r="U19" s="135">
        <f t="shared" ref="U19:U22" si="10">M19+N19+O19+P19+Q19+R19+S19+T19</f>
        <v>1372.2847877700001</v>
      </c>
    </row>
    <row r="20" spans="1:21" ht="51" x14ac:dyDescent="0.2">
      <c r="A20" s="122" t="s">
        <v>17</v>
      </c>
      <c r="B20" s="46">
        <f>B12*B15*B14*0.02</f>
        <v>31990.649600000001</v>
      </c>
      <c r="C20" s="46">
        <f>B12*C15*C14*0.02</f>
        <v>1221.472</v>
      </c>
      <c r="D20" s="46">
        <f>D12*D15*D14*0.02</f>
        <v>24427.110400000001</v>
      </c>
      <c r="E20" s="46">
        <f t="shared" ref="E20:G20" si="11">D12*E15*E14*0.02</f>
        <v>1237.9608000000001</v>
      </c>
      <c r="F20" s="46">
        <f>F12*F15*F14*0.02</f>
        <v>42030.643200000006</v>
      </c>
      <c r="G20" s="47">
        <f t="shared" si="11"/>
        <v>0</v>
      </c>
      <c r="H20" s="47">
        <f>H12*H15*H14*0.02</f>
        <v>14242.155200000001</v>
      </c>
      <c r="I20" s="47">
        <f t="shared" ref="I20" si="12">H12*I15*I14*0.02</f>
        <v>448.60900000000004</v>
      </c>
      <c r="J20" s="134">
        <f t="shared" si="7"/>
        <v>115598.60020000002</v>
      </c>
      <c r="L20" s="122" t="s">
        <v>17</v>
      </c>
      <c r="M20" s="124">
        <f>M12*M15*M14*0.02</f>
        <v>61520.480000000003</v>
      </c>
      <c r="N20" s="124">
        <f>M12*N15*N14*0.02</f>
        <v>2442.944</v>
      </c>
      <c r="O20" s="124">
        <f>O12*O15*O14*0.02</f>
        <v>47743.897600000011</v>
      </c>
      <c r="P20" s="124">
        <f t="shared" ref="P20" si="13">O12*P15*P14*0.02</f>
        <v>2338.3704000000002</v>
      </c>
      <c r="Q20" s="124">
        <f>Q12*Q15*Q14*0.02</f>
        <v>81349.631999999998</v>
      </c>
      <c r="R20" s="130">
        <f t="shared" ref="R20" si="14">Q12*R15*R14*0.02</f>
        <v>0</v>
      </c>
      <c r="S20" s="132">
        <f>S12*S15*S14*0.02</f>
        <v>27388.760000000002</v>
      </c>
      <c r="T20" s="132">
        <f t="shared" ref="T20" si="15">S12*T15*T14*0.02</f>
        <v>897.21800000000007</v>
      </c>
      <c r="U20" s="135">
        <f t="shared" si="10"/>
        <v>223681.30200000003</v>
      </c>
    </row>
    <row r="21" spans="1:21" ht="38.25" x14ac:dyDescent="0.2">
      <c r="A21" s="122" t="s">
        <v>18</v>
      </c>
      <c r="B21" s="46">
        <f>(B20*(1-B16)*B17)/1000</f>
        <v>39.252527059199998</v>
      </c>
      <c r="C21" s="46">
        <f>(C20*(1-C16)*C17)/1000</f>
        <v>1.4987461440000003</v>
      </c>
      <c r="D21" s="46">
        <f t="shared" ref="D21:G21" si="16">(D20*(1-D16)*D17)/1000</f>
        <v>29.972064460800002</v>
      </c>
      <c r="E21" s="46">
        <f t="shared" si="16"/>
        <v>1.5189779016000002</v>
      </c>
      <c r="F21" s="46">
        <f t="shared" si="16"/>
        <v>51.571599206400009</v>
      </c>
      <c r="G21" s="47">
        <f t="shared" si="16"/>
        <v>0</v>
      </c>
      <c r="H21" s="47">
        <f t="shared" ref="H21:I21" si="17">(H20*(1-H16)*H17)/1000</f>
        <v>17.475124430400005</v>
      </c>
      <c r="I21" s="47">
        <f t="shared" si="17"/>
        <v>0.55044324300000003</v>
      </c>
      <c r="J21" s="134">
        <f t="shared" si="7"/>
        <v>141.83948244539999</v>
      </c>
      <c r="L21" s="122" t="s">
        <v>18</v>
      </c>
      <c r="M21" s="124">
        <f>(M20*(1-M16)*M17)/1000</f>
        <v>75.485628960000014</v>
      </c>
      <c r="N21" s="124">
        <f>(N20*(1-N16)*N17)/1000</f>
        <v>2.9974922880000006</v>
      </c>
      <c r="O21" s="124">
        <f t="shared" ref="O21:R21" si="18">(O20*(1-O16)*O17)/1000</f>
        <v>58.581762355200013</v>
      </c>
      <c r="P21" s="124">
        <f t="shared" si="18"/>
        <v>2.8691804808000008</v>
      </c>
      <c r="Q21" s="124">
        <f t="shared" si="18"/>
        <v>99.815998464000003</v>
      </c>
      <c r="R21" s="130">
        <f t="shared" si="18"/>
        <v>0</v>
      </c>
      <c r="S21" s="132">
        <f t="shared" ref="S21:T21" si="19">(S20*(1-S16)*S17)/1000</f>
        <v>33.606008520000003</v>
      </c>
      <c r="T21" s="132">
        <f t="shared" si="19"/>
        <v>1.1008864860000001</v>
      </c>
      <c r="U21" s="135">
        <f t="shared" si="10"/>
        <v>274.45695755399998</v>
      </c>
    </row>
    <row r="22" spans="1:21" ht="39" thickBot="1" x14ac:dyDescent="0.25">
      <c r="A22" s="125" t="s">
        <v>14</v>
      </c>
      <c r="B22" s="126">
        <f>B19-B21</f>
        <v>157.01010823680005</v>
      </c>
      <c r="C22" s="126">
        <f>C19-C21</f>
        <v>5.9949845760000011</v>
      </c>
      <c r="D22" s="126">
        <f t="shared" ref="D22:G22" si="20">D19-D21</f>
        <v>119.88825784320002</v>
      </c>
      <c r="E22" s="126">
        <f t="shared" si="20"/>
        <v>6.0759116064000009</v>
      </c>
      <c r="F22" s="126">
        <f t="shared" si="20"/>
        <v>206.28639682560001</v>
      </c>
      <c r="G22" s="133">
        <f t="shared" si="20"/>
        <v>0</v>
      </c>
      <c r="H22" s="133">
        <f t="shared" ref="H22:I22" si="21">H19-H21</f>
        <v>69.900497721600004</v>
      </c>
      <c r="I22" s="133">
        <f t="shared" si="21"/>
        <v>2.2017729720000001</v>
      </c>
      <c r="J22" s="134">
        <f t="shared" si="7"/>
        <v>567.35792978159998</v>
      </c>
      <c r="L22" s="125" t="s">
        <v>14</v>
      </c>
      <c r="M22" s="127">
        <f>M19-M21</f>
        <v>301.94251584000006</v>
      </c>
      <c r="N22" s="127">
        <f>N19-N21</f>
        <v>11.989969152000002</v>
      </c>
      <c r="O22" s="127">
        <f t="shared" ref="O22:R22" si="22">O19-O21</f>
        <v>234.32704942080005</v>
      </c>
      <c r="P22" s="127">
        <f t="shared" si="22"/>
        <v>11.476721923200001</v>
      </c>
      <c r="Q22" s="127">
        <f t="shared" si="22"/>
        <v>399.26399385600007</v>
      </c>
      <c r="R22" s="131">
        <f t="shared" si="22"/>
        <v>0</v>
      </c>
      <c r="S22" s="136">
        <f t="shared" ref="S22:T22" si="23">S19-S21</f>
        <v>134.42403408000007</v>
      </c>
      <c r="T22" s="136">
        <f t="shared" si="23"/>
        <v>4.4035459440000002</v>
      </c>
      <c r="U22" s="135">
        <f t="shared" si="10"/>
        <v>1097.8278302160002</v>
      </c>
    </row>
    <row r="24" spans="1:21" ht="16.5" thickBot="1" x14ac:dyDescent="0.3">
      <c r="A24" s="215" t="s">
        <v>60</v>
      </c>
      <c r="B24" s="215"/>
      <c r="C24" s="215"/>
      <c r="L24" s="215" t="s">
        <v>61</v>
      </c>
      <c r="M24" s="216"/>
      <c r="N24" s="216"/>
    </row>
    <row r="25" spans="1:21" x14ac:dyDescent="0.2">
      <c r="A25" s="99" t="s">
        <v>19</v>
      </c>
      <c r="B25" s="217" t="s">
        <v>20</v>
      </c>
      <c r="C25" s="218"/>
      <c r="D25" s="217" t="s">
        <v>37</v>
      </c>
      <c r="E25" s="218"/>
      <c r="F25" s="217" t="s">
        <v>38</v>
      </c>
      <c r="G25" s="218"/>
      <c r="H25" s="217" t="s">
        <v>47</v>
      </c>
      <c r="I25" s="218"/>
      <c r="J25" s="219" t="s">
        <v>0</v>
      </c>
      <c r="L25" s="99" t="s">
        <v>9</v>
      </c>
      <c r="M25" s="217" t="s">
        <v>20</v>
      </c>
      <c r="N25" s="218"/>
      <c r="O25" s="217" t="s">
        <v>37</v>
      </c>
      <c r="P25" s="218"/>
      <c r="Q25" s="217" t="s">
        <v>38</v>
      </c>
      <c r="R25" s="218"/>
      <c r="S25" s="217" t="s">
        <v>47</v>
      </c>
      <c r="T25" s="218"/>
      <c r="U25" s="219" t="s">
        <v>0</v>
      </c>
    </row>
    <row r="26" spans="1:21" ht="38.25" x14ac:dyDescent="0.2">
      <c r="A26" s="101" t="s">
        <v>59</v>
      </c>
      <c r="B26" s="222">
        <f>Lamps!C4</f>
        <v>992</v>
      </c>
      <c r="C26" s="223"/>
      <c r="D26" s="222">
        <f>Lamps!C5</f>
        <v>0</v>
      </c>
      <c r="E26" s="223"/>
      <c r="F26" s="222">
        <f>Lamps!C6</f>
        <v>608</v>
      </c>
      <c r="G26" s="223"/>
      <c r="H26" s="222">
        <f>Lamps!C7</f>
        <v>0</v>
      </c>
      <c r="I26" s="223"/>
      <c r="J26" s="220"/>
      <c r="L26" s="101" t="s">
        <v>62</v>
      </c>
      <c r="M26" s="222">
        <f>Lamps!C4</f>
        <v>992</v>
      </c>
      <c r="N26" s="223"/>
      <c r="O26" s="222">
        <f>Lamps!C5</f>
        <v>0</v>
      </c>
      <c r="P26" s="223"/>
      <c r="Q26" s="222">
        <f>Lamps!C6</f>
        <v>608</v>
      </c>
      <c r="R26" s="223"/>
      <c r="S26" s="222">
        <f>Lamps!C7</f>
        <v>0</v>
      </c>
      <c r="T26" s="223"/>
      <c r="U26" s="220"/>
    </row>
    <row r="27" spans="1:21" x14ac:dyDescent="0.2">
      <c r="A27" s="101" t="s">
        <v>10</v>
      </c>
      <c r="B27" s="15" t="s">
        <v>6</v>
      </c>
      <c r="C27" s="15" t="s">
        <v>7</v>
      </c>
      <c r="D27" s="15" t="s">
        <v>6</v>
      </c>
      <c r="E27" s="15" t="s">
        <v>7</v>
      </c>
      <c r="F27" s="15" t="s">
        <v>6</v>
      </c>
      <c r="G27" s="15" t="s">
        <v>7</v>
      </c>
      <c r="H27" s="15" t="s">
        <v>6</v>
      </c>
      <c r="I27" s="15" t="s">
        <v>7</v>
      </c>
      <c r="J27" s="220"/>
      <c r="L27" s="101" t="s">
        <v>10</v>
      </c>
      <c r="M27" s="15" t="s">
        <v>6</v>
      </c>
      <c r="N27" s="15" t="s">
        <v>7</v>
      </c>
      <c r="O27" s="15" t="s">
        <v>6</v>
      </c>
      <c r="P27" s="15" t="s">
        <v>7</v>
      </c>
      <c r="Q27" s="15" t="s">
        <v>6</v>
      </c>
      <c r="R27" s="15" t="s">
        <v>7</v>
      </c>
      <c r="S27" s="15" t="s">
        <v>6</v>
      </c>
      <c r="T27" s="15" t="s">
        <v>7</v>
      </c>
      <c r="U27" s="220"/>
    </row>
    <row r="28" spans="1:21" x14ac:dyDescent="0.2">
      <c r="A28" s="101" t="s">
        <v>13</v>
      </c>
      <c r="B28" s="15">
        <f t="shared" ref="B28:I28" si="24">B14</f>
        <v>26</v>
      </c>
      <c r="C28" s="15">
        <f t="shared" si="24"/>
        <v>5</v>
      </c>
      <c r="D28" s="15">
        <f t="shared" si="24"/>
        <v>22</v>
      </c>
      <c r="E28" s="15">
        <f t="shared" si="24"/>
        <v>9</v>
      </c>
      <c r="F28" s="15">
        <f t="shared" si="24"/>
        <v>31</v>
      </c>
      <c r="G28" s="15">
        <f t="shared" si="24"/>
        <v>0</v>
      </c>
      <c r="H28" s="15">
        <f t="shared" si="24"/>
        <v>26</v>
      </c>
      <c r="I28" s="15">
        <f t="shared" si="24"/>
        <v>5</v>
      </c>
      <c r="J28" s="220"/>
      <c r="L28" s="101" t="s">
        <v>13</v>
      </c>
      <c r="M28" s="15">
        <f t="shared" ref="M28:T28" si="25">M14</f>
        <v>50</v>
      </c>
      <c r="N28" s="15">
        <f t="shared" si="25"/>
        <v>10</v>
      </c>
      <c r="O28" s="15">
        <f t="shared" si="25"/>
        <v>43</v>
      </c>
      <c r="P28" s="15">
        <f t="shared" si="25"/>
        <v>17</v>
      </c>
      <c r="Q28" s="15">
        <f t="shared" si="25"/>
        <v>60</v>
      </c>
      <c r="R28" s="15">
        <f t="shared" si="25"/>
        <v>0</v>
      </c>
      <c r="S28" s="15">
        <f t="shared" si="25"/>
        <v>50</v>
      </c>
      <c r="T28" s="15">
        <f t="shared" si="25"/>
        <v>10</v>
      </c>
      <c r="U28" s="220"/>
    </row>
    <row r="29" spans="1:21" ht="25.5" customHeight="1" x14ac:dyDescent="0.2">
      <c r="A29" s="101" t="s">
        <v>11</v>
      </c>
      <c r="B29" s="15">
        <f>Schools!J26</f>
        <v>8.52</v>
      </c>
      <c r="C29" s="15">
        <f>Schools!K26</f>
        <v>0</v>
      </c>
      <c r="D29" s="15">
        <f>Kindergartens!J26</f>
        <v>0</v>
      </c>
      <c r="E29" s="15">
        <f>Kindergartens!K26</f>
        <v>0</v>
      </c>
      <c r="F29" s="15">
        <f>Medicine!J26</f>
        <v>13.19</v>
      </c>
      <c r="G29" s="15">
        <f>Medicine!K26</f>
        <v>0</v>
      </c>
      <c r="H29" s="15">
        <f>Other!J26</f>
        <v>0</v>
      </c>
      <c r="I29" s="15">
        <f>Other!K26</f>
        <v>0</v>
      </c>
      <c r="J29" s="220"/>
      <c r="L29" s="101" t="s">
        <v>11</v>
      </c>
      <c r="M29" s="15">
        <f>Schools!J26</f>
        <v>8.52</v>
      </c>
      <c r="N29" s="15">
        <f>Schools!K26</f>
        <v>0</v>
      </c>
      <c r="O29" s="15">
        <f>Kindergartens!J26</f>
        <v>0</v>
      </c>
      <c r="P29" s="15">
        <f>Kindergartens!K26</f>
        <v>0</v>
      </c>
      <c r="Q29" s="15">
        <f>Medicine!J26</f>
        <v>13.19</v>
      </c>
      <c r="R29" s="15">
        <f>Medicine!K26</f>
        <v>0</v>
      </c>
      <c r="S29" s="15">
        <f>Other!J26</f>
        <v>0</v>
      </c>
      <c r="T29" s="15">
        <f>Other!K26</f>
        <v>0</v>
      </c>
      <c r="U29" s="220"/>
    </row>
    <row r="30" spans="1:21" ht="25.5" x14ac:dyDescent="0.2">
      <c r="A30" s="101" t="s">
        <v>8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220"/>
      <c r="L30" s="101" t="s">
        <v>8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220"/>
    </row>
    <row r="31" spans="1:21" ht="25.5" x14ac:dyDescent="0.2">
      <c r="A31" s="101" t="s">
        <v>12</v>
      </c>
      <c r="B31" s="149">
        <v>1.2270000000000001</v>
      </c>
      <c r="C31" s="149">
        <v>1.2270000000000001</v>
      </c>
      <c r="D31" s="149">
        <v>1.2270000000000001</v>
      </c>
      <c r="E31" s="149">
        <v>1.2270000000000001</v>
      </c>
      <c r="F31" s="149">
        <v>1.2270000000000001</v>
      </c>
      <c r="G31" s="149">
        <v>1.2270000000000001</v>
      </c>
      <c r="H31" s="149">
        <v>1.2270000000000001</v>
      </c>
      <c r="I31" s="149">
        <v>1.2270000000000001</v>
      </c>
      <c r="J31" s="221"/>
      <c r="L31" s="101" t="s">
        <v>12</v>
      </c>
      <c r="M31" s="149">
        <v>1.2270000000000001</v>
      </c>
      <c r="N31" s="149">
        <v>1.2270000000000001</v>
      </c>
      <c r="O31" s="149">
        <v>1.2270000000000001</v>
      </c>
      <c r="P31" s="149">
        <v>1.2270000000000001</v>
      </c>
      <c r="Q31" s="149">
        <v>1.2270000000000001</v>
      </c>
      <c r="R31" s="149">
        <v>1.2270000000000001</v>
      </c>
      <c r="S31" s="149">
        <v>1.2270000000000001</v>
      </c>
      <c r="T31" s="149">
        <v>1.2270000000000001</v>
      </c>
      <c r="U31" s="221"/>
    </row>
    <row r="32" spans="1:21" ht="51" x14ac:dyDescent="0.2">
      <c r="A32" s="101" t="s">
        <v>16</v>
      </c>
      <c r="B32" s="15">
        <f>B26*B29*B28*0.15</f>
        <v>32962.175999999999</v>
      </c>
      <c r="C32" s="15">
        <f>B26*C29*C28*0.15</f>
        <v>0</v>
      </c>
      <c r="D32" s="15">
        <f t="shared" ref="D32:F32" si="26">D26*D29*D28*0.15</f>
        <v>0</v>
      </c>
      <c r="E32" s="15">
        <f>D26*E29*E28*0.15</f>
        <v>0</v>
      </c>
      <c r="F32" s="15">
        <f t="shared" si="26"/>
        <v>37290.767999999996</v>
      </c>
      <c r="G32" s="15">
        <f>F26*G29*G28*0.15</f>
        <v>0</v>
      </c>
      <c r="H32" s="15">
        <f t="shared" ref="H32" si="27">H26*H29*H28*0.15</f>
        <v>0</v>
      </c>
      <c r="I32" s="15">
        <f>H26*I29*I28*0.15</f>
        <v>0</v>
      </c>
      <c r="J32" s="128">
        <f>B32+C32+D32+E32+F32+G32+H32+I32</f>
        <v>70252.943999999989</v>
      </c>
      <c r="L32" s="101" t="s">
        <v>16</v>
      </c>
      <c r="M32" s="15">
        <f>M26*M29*M28*0.15</f>
        <v>63388.799999999996</v>
      </c>
      <c r="N32" s="15">
        <f>M26*N29*N28*0.15</f>
        <v>0</v>
      </c>
      <c r="O32" s="15">
        <f>O26*O29*O28*0.15</f>
        <v>0</v>
      </c>
      <c r="P32" s="15">
        <f>O26*P29*P28*0.15</f>
        <v>0</v>
      </c>
      <c r="Q32" s="15">
        <f>Q26*Q29*Q28*0.15</f>
        <v>72175.679999999993</v>
      </c>
      <c r="R32" s="15">
        <f>Q26*R29*R28*0.15</f>
        <v>0</v>
      </c>
      <c r="S32" s="15">
        <f>S26*S29*S28*0.15</f>
        <v>0</v>
      </c>
      <c r="T32" s="15">
        <f>S26*T29*T28*0.15</f>
        <v>0</v>
      </c>
      <c r="U32" s="128">
        <f>M32+N32+O32+P32+Q32+R32+S32+T32</f>
        <v>135564.47999999998</v>
      </c>
    </row>
    <row r="33" spans="1:21" ht="38.25" x14ac:dyDescent="0.2">
      <c r="A33" s="101" t="s">
        <v>15</v>
      </c>
      <c r="B33" s="15">
        <f>(B32*(1-B30)*B31)/1000</f>
        <v>40.444589952000001</v>
      </c>
      <c r="C33" s="15">
        <f>(C32*(1-C30)*C31)/1000</f>
        <v>0</v>
      </c>
      <c r="D33" s="15">
        <f t="shared" ref="D33:G33" si="28">(D32*(1-D30)*D31)/1000</f>
        <v>0</v>
      </c>
      <c r="E33" s="15">
        <f t="shared" si="28"/>
        <v>0</v>
      </c>
      <c r="F33" s="15">
        <f t="shared" si="28"/>
        <v>45.755772336</v>
      </c>
      <c r="G33" s="15">
        <f t="shared" si="28"/>
        <v>0</v>
      </c>
      <c r="H33" s="15">
        <f t="shared" ref="H33:I33" si="29">(H32*(1-H30)*H31)/1000</f>
        <v>0</v>
      </c>
      <c r="I33" s="15">
        <f t="shared" si="29"/>
        <v>0</v>
      </c>
      <c r="J33" s="128">
        <f t="shared" ref="J33:J36" si="30">B33+C33+D33+E33+F33+G33+H33+I33</f>
        <v>86.200362288000008</v>
      </c>
      <c r="L33" s="101" t="s">
        <v>15</v>
      </c>
      <c r="M33" s="15">
        <f>(M32*(1-M30)*M31)/1000</f>
        <v>77.778057599999997</v>
      </c>
      <c r="N33" s="15">
        <f>(N32*(1-N30)*N31)/1000</f>
        <v>0</v>
      </c>
      <c r="O33" s="15">
        <f t="shared" ref="O33:R33" si="31">(O32*(1-O30)*O31)/1000</f>
        <v>0</v>
      </c>
      <c r="P33" s="15">
        <f t="shared" si="31"/>
        <v>0</v>
      </c>
      <c r="Q33" s="15">
        <f t="shared" si="31"/>
        <v>88.559559359999994</v>
      </c>
      <c r="R33" s="15">
        <f t="shared" si="31"/>
        <v>0</v>
      </c>
      <c r="S33" s="15">
        <f t="shared" ref="S33:T33" si="32">(S32*(1-S30)*S31)/1000</f>
        <v>0</v>
      </c>
      <c r="T33" s="15">
        <f t="shared" si="32"/>
        <v>0</v>
      </c>
      <c r="U33" s="128">
        <f t="shared" ref="U33:U36" si="33">M33+N33+O33+P33+Q33+R33+S33+T33</f>
        <v>166.33761695999999</v>
      </c>
    </row>
    <row r="34" spans="1:21" ht="51" x14ac:dyDescent="0.2">
      <c r="A34" s="101" t="s">
        <v>17</v>
      </c>
      <c r="B34" s="15">
        <f>B26*B29*B28*0.032</f>
        <v>7031.9308799999999</v>
      </c>
      <c r="C34" s="15">
        <f>B26*C29*C28*0.032</f>
        <v>0</v>
      </c>
      <c r="D34" s="15">
        <f>D26*D29*D28*0.032</f>
        <v>0</v>
      </c>
      <c r="E34" s="15">
        <f>D26*E29*E28*0.032</f>
        <v>0</v>
      </c>
      <c r="F34" s="15">
        <f>F26*F29*F28*0.032</f>
        <v>7955.36384</v>
      </c>
      <c r="G34" s="15">
        <f>F26*G29*G28*0.032</f>
        <v>0</v>
      </c>
      <c r="H34" s="15">
        <f>H26*H29*H28*0.032</f>
        <v>0</v>
      </c>
      <c r="I34" s="15">
        <f>H26*I29*I28*0.032</f>
        <v>0</v>
      </c>
      <c r="J34" s="128">
        <f t="shared" si="30"/>
        <v>14987.29472</v>
      </c>
      <c r="L34" s="101" t="s">
        <v>17</v>
      </c>
      <c r="M34" s="15">
        <f>M26*M29*M28*0.032</f>
        <v>13522.944</v>
      </c>
      <c r="N34" s="15">
        <f>M26*N29*N28*0.032</f>
        <v>0</v>
      </c>
      <c r="O34" s="15">
        <f>O26*O29*O28*0.032</f>
        <v>0</v>
      </c>
      <c r="P34" s="15">
        <f>O26*P29*P28*0.032</f>
        <v>0</v>
      </c>
      <c r="Q34" s="15">
        <f>Q26*Q29*Q28*0.032</f>
        <v>15397.478399999998</v>
      </c>
      <c r="R34" s="15">
        <f>Q26*R29*R28*0.032</f>
        <v>0</v>
      </c>
      <c r="S34" s="15">
        <f>S26*S29*S28*0.032</f>
        <v>0</v>
      </c>
      <c r="T34" s="15">
        <f>S26*T29*T28*0.032</f>
        <v>0</v>
      </c>
      <c r="U34" s="128">
        <f t="shared" si="33"/>
        <v>28920.422399999996</v>
      </c>
    </row>
    <row r="35" spans="1:21" ht="38.25" x14ac:dyDescent="0.2">
      <c r="A35" s="101" t="s">
        <v>18</v>
      </c>
      <c r="B35" s="15">
        <f>(B34*(1-B30)*B31)/1000</f>
        <v>8.6281791897599991</v>
      </c>
      <c r="C35" s="15">
        <f>(C34*(1-C30)*C31)/1000</f>
        <v>0</v>
      </c>
      <c r="D35" s="15">
        <f t="shared" ref="D35:G35" si="34">(D34*(1-D30)*D31)/1000</f>
        <v>0</v>
      </c>
      <c r="E35" s="15">
        <f t="shared" si="34"/>
        <v>0</v>
      </c>
      <c r="F35" s="15">
        <f t="shared" si="34"/>
        <v>9.7612314316800006</v>
      </c>
      <c r="G35" s="15">
        <f t="shared" si="34"/>
        <v>0</v>
      </c>
      <c r="H35" s="15">
        <f t="shared" ref="H35:I35" si="35">(H34*(1-H30)*H31)/1000</f>
        <v>0</v>
      </c>
      <c r="I35" s="15">
        <f t="shared" si="35"/>
        <v>0</v>
      </c>
      <c r="J35" s="128">
        <f t="shared" si="30"/>
        <v>18.38941062144</v>
      </c>
      <c r="L35" s="101" t="s">
        <v>18</v>
      </c>
      <c r="M35" s="15">
        <f>(M34*(1-M30)*M31)/1000</f>
        <v>16.592652288</v>
      </c>
      <c r="N35" s="15">
        <f>(N34*(1-N30)*N31)/1000</f>
        <v>0</v>
      </c>
      <c r="O35" s="15">
        <f t="shared" ref="O35:R35" si="36">(O34*(1-O30)*O31)/1000</f>
        <v>0</v>
      </c>
      <c r="P35" s="15">
        <f t="shared" si="36"/>
        <v>0</v>
      </c>
      <c r="Q35" s="15">
        <f t="shared" si="36"/>
        <v>18.8927059968</v>
      </c>
      <c r="R35" s="15">
        <f t="shared" si="36"/>
        <v>0</v>
      </c>
      <c r="S35" s="15">
        <f t="shared" ref="S35:T35" si="37">(S34*(1-S30)*S31)/1000</f>
        <v>0</v>
      </c>
      <c r="T35" s="15">
        <f t="shared" si="37"/>
        <v>0</v>
      </c>
      <c r="U35" s="128">
        <f t="shared" si="33"/>
        <v>35.4853582848</v>
      </c>
    </row>
    <row r="36" spans="1:21" ht="39" thickBot="1" x14ac:dyDescent="0.25">
      <c r="A36" s="103" t="s">
        <v>14</v>
      </c>
      <c r="B36" s="59">
        <f>B33-B35</f>
        <v>31.816410762240004</v>
      </c>
      <c r="C36" s="59">
        <f>C33-C35</f>
        <v>0</v>
      </c>
      <c r="D36" s="59">
        <f t="shared" ref="D36:G36" si="38">D33-D35</f>
        <v>0</v>
      </c>
      <c r="E36" s="59">
        <f t="shared" si="38"/>
        <v>0</v>
      </c>
      <c r="F36" s="59">
        <f t="shared" si="38"/>
        <v>35.994540904319997</v>
      </c>
      <c r="G36" s="59">
        <f t="shared" si="38"/>
        <v>0</v>
      </c>
      <c r="H36" s="59">
        <f t="shared" ref="H36:I36" si="39">H33-H35</f>
        <v>0</v>
      </c>
      <c r="I36" s="59">
        <f t="shared" si="39"/>
        <v>0</v>
      </c>
      <c r="J36" s="128">
        <f t="shared" si="30"/>
        <v>67.810951666560001</v>
      </c>
      <c r="L36" s="103" t="s">
        <v>14</v>
      </c>
      <c r="M36" s="59">
        <f>M33-M35</f>
        <v>61.185405312</v>
      </c>
      <c r="N36" s="59">
        <f>N33-N35</f>
        <v>0</v>
      </c>
      <c r="O36" s="59">
        <f t="shared" ref="O36:R36" si="40">O33-O35</f>
        <v>0</v>
      </c>
      <c r="P36" s="59">
        <f t="shared" si="40"/>
        <v>0</v>
      </c>
      <c r="Q36" s="59">
        <f t="shared" si="40"/>
        <v>69.666853363199991</v>
      </c>
      <c r="R36" s="59">
        <f t="shared" si="40"/>
        <v>0</v>
      </c>
      <c r="S36" s="59">
        <f t="shared" ref="S36:T36" si="41">S33-S35</f>
        <v>0</v>
      </c>
      <c r="T36" s="59">
        <f t="shared" si="41"/>
        <v>0</v>
      </c>
      <c r="U36" s="128">
        <f t="shared" si="33"/>
        <v>130.85225867520001</v>
      </c>
    </row>
    <row r="40" spans="1:21" ht="6.75" customHeight="1" x14ac:dyDescent="0.2">
      <c r="B40" s="11"/>
    </row>
    <row r="41" spans="1:21" ht="15" customHeight="1" x14ac:dyDescent="0.2">
      <c r="B41" s="11"/>
    </row>
    <row r="42" spans="1:21" ht="24.75" customHeight="1" x14ac:dyDescent="0.2">
      <c r="A42" s="224" t="s">
        <v>63</v>
      </c>
      <c r="B42" s="225"/>
      <c r="C42" s="226"/>
    </row>
    <row r="43" spans="1:21" x14ac:dyDescent="0.2">
      <c r="A43" s="129"/>
      <c r="B43" s="129" t="s">
        <v>64</v>
      </c>
      <c r="C43" s="129" t="s">
        <v>65</v>
      </c>
    </row>
    <row r="44" spans="1:21" x14ac:dyDescent="0.2">
      <c r="A44" s="129"/>
      <c r="B44" s="129">
        <f>J22+U22</f>
        <v>1665.1857599976001</v>
      </c>
      <c r="C44" s="129">
        <f>J36+U36</f>
        <v>198.66321034176002</v>
      </c>
    </row>
    <row r="45" spans="1:21" x14ac:dyDescent="0.2">
      <c r="A45" s="129"/>
      <c r="B45" s="159">
        <f>Schools!J16+Schools!K16+Kindergartens!J16+Kindergartens!K16+Medicine!J16+Other!J16+Other!K16</f>
        <v>1665.1857599976004</v>
      </c>
      <c r="C45" s="159">
        <f>Schools!J33+Medicine!J33</f>
        <v>198.66321034176002</v>
      </c>
    </row>
    <row r="53" spans="10:13" x14ac:dyDescent="0.2">
      <c r="J53" s="11"/>
      <c r="K53" s="11"/>
      <c r="L53" s="11"/>
      <c r="M53" s="11"/>
    </row>
    <row r="54" spans="10:13" x14ac:dyDescent="0.2">
      <c r="J54" s="11"/>
      <c r="K54" s="11"/>
      <c r="L54" s="11"/>
      <c r="M54" s="11"/>
    </row>
    <row r="55" spans="10:13" x14ac:dyDescent="0.2">
      <c r="J55" s="11"/>
      <c r="K55" s="11"/>
      <c r="L55" s="11"/>
      <c r="M55" s="11"/>
    </row>
  </sheetData>
  <mergeCells count="43">
    <mergeCell ref="A42:C42"/>
    <mergeCell ref="O25:P25"/>
    <mergeCell ref="Q25:R25"/>
    <mergeCell ref="U25:U31"/>
    <mergeCell ref="B26:C26"/>
    <mergeCell ref="D26:E26"/>
    <mergeCell ref="F26:G26"/>
    <mergeCell ref="M26:N26"/>
    <mergeCell ref="O26:P26"/>
    <mergeCell ref="Q26:R26"/>
    <mergeCell ref="S25:T25"/>
    <mergeCell ref="S26:T26"/>
    <mergeCell ref="A24:C24"/>
    <mergeCell ref="L24:N24"/>
    <mergeCell ref="B25:C25"/>
    <mergeCell ref="D25:E25"/>
    <mergeCell ref="F25:G25"/>
    <mergeCell ref="J25:J31"/>
    <mergeCell ref="M25:N25"/>
    <mergeCell ref="H25:I25"/>
    <mergeCell ref="H26:I26"/>
    <mergeCell ref="Q11:R11"/>
    <mergeCell ref="U11:U17"/>
    <mergeCell ref="B12:C12"/>
    <mergeCell ref="D12:E12"/>
    <mergeCell ref="F12:G12"/>
    <mergeCell ref="M12:N12"/>
    <mergeCell ref="O12:P12"/>
    <mergeCell ref="Q12:R12"/>
    <mergeCell ref="S11:T11"/>
    <mergeCell ref="S12:T12"/>
    <mergeCell ref="A1:E1"/>
    <mergeCell ref="A8:E8"/>
    <mergeCell ref="A10:C10"/>
    <mergeCell ref="L10:O10"/>
    <mergeCell ref="B11:C11"/>
    <mergeCell ref="D11:E11"/>
    <mergeCell ref="F11:G11"/>
    <mergeCell ref="J11:J17"/>
    <mergeCell ref="M11:N11"/>
    <mergeCell ref="O11:P11"/>
    <mergeCell ref="H11:I11"/>
    <mergeCell ref="H12:I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2.75" x14ac:dyDescent="0.2"/>
  <cols>
    <col min="1" max="1" width="45" customWidth="1"/>
  </cols>
  <sheetData>
    <row r="1" spans="1:2" ht="21" customHeight="1" thickBot="1" x14ac:dyDescent="0.25">
      <c r="A1" s="77" t="s">
        <v>40</v>
      </c>
      <c r="B1" s="77">
        <v>60</v>
      </c>
    </row>
    <row r="2" spans="1:2" ht="26.25" customHeight="1" thickBot="1" x14ac:dyDescent="0.25">
      <c r="A2" s="105" t="s">
        <v>41</v>
      </c>
      <c r="B2" s="106">
        <f>(Total!P6-Total!P8)/1000000</f>
        <v>8.2102364484799999</v>
      </c>
    </row>
    <row r="3" spans="1:2" ht="24" customHeight="1" thickBot="1" x14ac:dyDescent="0.25">
      <c r="A3" s="107" t="s">
        <v>42</v>
      </c>
      <c r="B3" s="108">
        <f>B2/19*12</f>
        <v>5.185412493776842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Lamps</vt:lpstr>
      <vt:lpstr>Schools</vt:lpstr>
      <vt:lpstr>Kindergartens</vt:lpstr>
      <vt:lpstr>Medicine</vt:lpstr>
      <vt:lpstr>Other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Анна </cp:lastModifiedBy>
  <cp:lastPrinted>2012-10-10T06:52:40Z</cp:lastPrinted>
  <dcterms:created xsi:type="dcterms:W3CDTF">2010-03-31T09:11:07Z</dcterms:created>
  <dcterms:modified xsi:type="dcterms:W3CDTF">2013-02-08T09:21:37Z</dcterms:modified>
</cp:coreProperties>
</file>