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670" activeTab="0"/>
  </bookViews>
  <sheets>
    <sheet name="Cover Page" sheetId="1" r:id="rId1"/>
    <sheet name="LFG 1" sheetId="2" r:id="rId2"/>
    <sheet name="LFG 2" sheetId="3" r:id="rId3"/>
    <sheet name="LFG 3" sheetId="4" r:id="rId4"/>
  </sheets>
  <externalReferences>
    <externalReference r:id="rId7"/>
  </externalReferences>
  <definedNames>
    <definedName name="AvailabilityElGen">#REF!</definedName>
    <definedName name="Eff_electricity_generation">#REF!</definedName>
    <definedName name="kWh__MJ">#REF!</definedName>
    <definedName name="NCVLFG">#REF!</definedName>
    <definedName name="_xlnm.Print_Area" localSheetId="0">'Cover Page'!$A$1:$P$27</definedName>
    <definedName name="_xlnm.Print_Area" localSheetId="1">'LFG 1'!$A$1:$M$35</definedName>
    <definedName name="_xlnm.Print_Area" localSheetId="2">'LFG 2'!$A$1:$L$15</definedName>
    <definedName name="_xlnm.Print_Area" localSheetId="3">'LFG 3'!$A$1:$M$38</definedName>
    <definedName name="solver_adj" hidden="1">'[1]Data Input'!#REF!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'[1]Data Input'!#REF!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</definedNames>
  <calcPr fullCalcOnLoad="1"/>
</workbook>
</file>

<file path=xl/sharedStrings.xml><?xml version="1.0" encoding="utf-8"?>
<sst xmlns="http://schemas.openxmlformats.org/spreadsheetml/2006/main" count="98" uniqueCount="38">
  <si>
    <t>LUGANSK LANDFILL GAS RECOVERY PROJECT IN UKRAINE</t>
  </si>
  <si>
    <t>Simple Cost Analysis</t>
  </si>
  <si>
    <t>USD</t>
  </si>
  <si>
    <t>1) Costs</t>
  </si>
  <si>
    <t>A. Initial Costs</t>
  </si>
  <si>
    <t>UAH</t>
  </si>
  <si>
    <t>USD</t>
  </si>
  <si>
    <t>Construction Costs</t>
  </si>
  <si>
    <t>Installation costs</t>
  </si>
  <si>
    <t>Equipment costs</t>
  </si>
  <si>
    <t>Contingencies</t>
  </si>
  <si>
    <t>Total</t>
  </si>
  <si>
    <t>2. O&amp;M Costs</t>
  </si>
  <si>
    <t>2) Revenues</t>
  </si>
  <si>
    <t>without JI</t>
  </si>
  <si>
    <t>ERU</t>
  </si>
  <si>
    <t>with JI</t>
  </si>
  <si>
    <t>Commulative revenue</t>
  </si>
  <si>
    <t>Note:</t>
  </si>
  <si>
    <t>Exchange rate</t>
  </si>
  <si>
    <t>UAH/USD</t>
  </si>
  <si>
    <t>For the sake of the simple cost analysis, it was assumed that the partial flaring will result in capture and destruction of 50% less LFG than in the project</t>
  </si>
  <si>
    <t>Total O&amp;M Costs</t>
  </si>
  <si>
    <t>UAH</t>
  </si>
  <si>
    <t>B. O&amp;M Costs</t>
  </si>
  <si>
    <t>C. Comulative Costs</t>
  </si>
  <si>
    <t>USD</t>
  </si>
  <si>
    <t>Electricity consumption</t>
  </si>
  <si>
    <t>Electricity tariff</t>
  </si>
  <si>
    <t>UAH/kWh</t>
  </si>
  <si>
    <t>Annual electricty costs</t>
  </si>
  <si>
    <t>MWh/yr</t>
  </si>
  <si>
    <t>UAH/yr</t>
  </si>
  <si>
    <t>26.4.2010</t>
  </si>
  <si>
    <t>C. Comulative Costs</t>
  </si>
  <si>
    <t>Project operation</t>
  </si>
  <si>
    <t>Electricity Consumption</t>
  </si>
  <si>
    <t>v. 02.2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</si>
</sst>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000"/>
    <numFmt numFmtId="195" formatCode="0.0"/>
    <numFmt numFmtId="196" formatCode="#,##0.0000"/>
    <numFmt numFmtId="197" formatCode="0.0%"/>
    <numFmt numFmtId="198" formatCode="#,##0.000000"/>
    <numFmt numFmtId="199" formatCode="dd/mm/yyyy;@"/>
    <numFmt numFmtId="200" formatCode="General_)"/>
    <numFmt numFmtId="201" formatCode="0&quot; kW&quot;"/>
    <numFmt numFmtId="202" formatCode="#,##0_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"/>
    <numFmt numFmtId="208" formatCode="0_ "/>
    <numFmt numFmtId="209" formatCode="0.00_ "/>
    <numFmt numFmtId="210" formatCode="[$$-409]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"/>
    <numFmt numFmtId="216" formatCode="0.0000000"/>
    <numFmt numFmtId="217" formatCode="0.000000"/>
    <numFmt numFmtId="218" formatCode="0.00000"/>
  </numFmts>
  <fonts count="31"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b/>
      <sz val="20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48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1" fillId="16" borderId="5" applyNumberFormat="0" applyAlignment="0" applyProtection="0"/>
    <xf numFmtId="0" fontId="4" fillId="16" borderId="1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17" borderId="2" applyNumberFormat="0" applyAlignment="0" applyProtection="0"/>
    <xf numFmtId="0" fontId="1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6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2" fillId="0" borderId="0" xfId="105" applyFont="1">
      <alignment/>
      <protection/>
    </xf>
    <xf numFmtId="0" fontId="10" fillId="0" borderId="0" xfId="105">
      <alignment/>
      <protection/>
    </xf>
    <xf numFmtId="0" fontId="23" fillId="0" borderId="0" xfId="105" applyFont="1">
      <alignment/>
      <protection/>
    </xf>
    <xf numFmtId="15" fontId="23" fillId="0" borderId="0" xfId="105" applyNumberFormat="1" applyFont="1">
      <alignment/>
      <protection/>
    </xf>
    <xf numFmtId="38" fontId="25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8" fontId="26" fillId="0" borderId="10" xfId="101" applyFont="1" applyBorder="1" applyAlignment="1">
      <alignment horizontal="center" vertical="center"/>
    </xf>
    <xf numFmtId="202" fontId="26" fillId="0" borderId="10" xfId="0" applyNumberFormat="1" applyFont="1" applyBorder="1" applyAlignment="1">
      <alignment horizontal="center" vertical="center"/>
    </xf>
    <xf numFmtId="202" fontId="29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8" fontId="27" fillId="0" borderId="10" xfId="101" applyFont="1" applyBorder="1" applyAlignment="1">
      <alignment horizontal="center" vertical="center"/>
    </xf>
    <xf numFmtId="38" fontId="27" fillId="0" borderId="10" xfId="101" applyFont="1" applyFill="1" applyBorder="1" applyAlignment="1">
      <alignment horizontal="center" vertical="center"/>
    </xf>
    <xf numFmtId="38" fontId="25" fillId="0" borderId="10" xfId="101" applyFont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38" fontId="27" fillId="0" borderId="0" xfId="101" applyFont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1" xfId="0" applyFont="1" applyBorder="1" applyAlignment="1">
      <alignment wrapText="1"/>
    </xf>
    <xf numFmtId="38" fontId="25" fillId="0" borderId="11" xfId="0" applyNumberFormat="1" applyFont="1" applyBorder="1" applyAlignment="1">
      <alignment horizontal="center" vertical="center"/>
    </xf>
    <xf numFmtId="38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vertical="center"/>
    </xf>
    <xf numFmtId="38" fontId="27" fillId="0" borderId="0" xfId="0" applyNumberFormat="1" applyFont="1" applyAlignment="1">
      <alignment vertical="center"/>
    </xf>
    <xf numFmtId="202" fontId="28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30" fillId="0" borderId="10" xfId="0" applyNumberFormat="1" applyFont="1" applyBorder="1" applyAlignment="1">
      <alignment vertical="center" wrapText="1"/>
    </xf>
  </cellXfs>
  <cellStyles count="9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Bom" xfId="51"/>
    <cellStyle name="Cálculo" xfId="52"/>
    <cellStyle name="Célula de Verificação" xfId="53"/>
    <cellStyle name="Célula Vinculada" xfId="54"/>
    <cellStyle name="Ênfase1" xfId="55"/>
    <cellStyle name="Ênfase2" xfId="56"/>
    <cellStyle name="Ênfase3" xfId="57"/>
    <cellStyle name="Ênfase4" xfId="58"/>
    <cellStyle name="Ênfase5" xfId="59"/>
    <cellStyle name="Ênfase6" xfId="60"/>
    <cellStyle name="Entrada" xfId="61"/>
    <cellStyle name="Incorreto" xfId="62"/>
    <cellStyle name="Neutra" xfId="63"/>
    <cellStyle name="Normal 3" xfId="64"/>
    <cellStyle name="Normal_ACM'001 Kamphang Saeng Reference scenario" xfId="65"/>
    <cellStyle name="Nota" xfId="66"/>
    <cellStyle name="Saída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Связанная ячейка" xfId="96"/>
    <cellStyle name="Текст предупреждения" xfId="97"/>
    <cellStyle name="Хороший" xfId="98"/>
    <cellStyle name="Percent" xfId="99"/>
    <cellStyle name="Hyperlink" xfId="100"/>
    <cellStyle name="Comma [0]" xfId="101"/>
    <cellStyle name="Comma" xfId="102"/>
    <cellStyle name="Currency [0]" xfId="103"/>
    <cellStyle name="Currency" xfId="104"/>
    <cellStyle name="標準_Lugansk Emission Reduction Estimates" xfId="105"/>
    <cellStyle name="Followed Hyperlink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ugansk%20Emission%20Reduction%20Estim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a Input"/>
      <sheetName val="Calculation Results"/>
      <sheetName val="WS Methane Estimates"/>
      <sheetName val="WS Emisison Reducti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H18"/>
  <sheetViews>
    <sheetView tabSelected="1" zoomScalePageLayoutView="0" workbookViewId="0" topLeftCell="A1">
      <selection activeCell="F15" sqref="F15"/>
    </sheetView>
  </sheetViews>
  <sheetFormatPr defaultColWidth="8.00390625" defaultRowHeight="13.5"/>
  <cols>
    <col min="1" max="2" width="8.00390625" style="2" customWidth="1"/>
    <col min="3" max="3" width="11.75390625" style="2" bestFit="1" customWidth="1"/>
    <col min="4" max="16384" width="8.00390625" style="2" customWidth="1"/>
  </cols>
  <sheetData>
    <row r="11" spans="3:8" ht="25.5">
      <c r="C11" s="1" t="s">
        <v>0</v>
      </c>
      <c r="D11" s="1"/>
      <c r="E11" s="1"/>
      <c r="F11" s="1"/>
      <c r="G11" s="1"/>
      <c r="H11" s="1"/>
    </row>
    <row r="14" ht="18.75">
      <c r="C14" s="3" t="s">
        <v>1</v>
      </c>
    </row>
    <row r="15" ht="18.75">
      <c r="C15" s="3"/>
    </row>
    <row r="16" ht="18.75">
      <c r="C16" s="3" t="s">
        <v>37</v>
      </c>
    </row>
    <row r="17" ht="18.75">
      <c r="C17" s="3"/>
    </row>
    <row r="18" ht="18.75">
      <c r="C18" s="4">
        <v>40722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C39" sqref="C39"/>
    </sheetView>
  </sheetViews>
  <sheetFormatPr defaultColWidth="9.00390625" defaultRowHeight="13.5"/>
  <cols>
    <col min="1" max="1" width="2.875" style="6" customWidth="1"/>
    <col min="2" max="2" width="17.50390625" style="6" customWidth="1"/>
    <col min="3" max="3" width="13.25390625" style="6" customWidth="1"/>
    <col min="4" max="4" width="10.25390625" style="6" bestFit="1" customWidth="1"/>
    <col min="5" max="5" width="11.50390625" style="6" bestFit="1" customWidth="1"/>
    <col min="6" max="6" width="10.25390625" style="6" bestFit="1" customWidth="1"/>
    <col min="7" max="10" width="12.00390625" style="6" bestFit="1" customWidth="1"/>
    <col min="11" max="11" width="11.125" style="6" customWidth="1"/>
    <col min="12" max="12" width="10.125" style="6" customWidth="1"/>
    <col min="13" max="13" width="9.125" style="6" customWidth="1"/>
    <col min="14" max="16384" width="9.00390625" style="6" customWidth="1"/>
  </cols>
  <sheetData>
    <row r="2" spans="1:13" ht="12">
      <c r="A2" s="17" t="s">
        <v>3</v>
      </c>
      <c r="D2" s="18">
        <v>2010</v>
      </c>
      <c r="E2" s="18">
        <v>2011</v>
      </c>
      <c r="F2" s="18">
        <v>2012</v>
      </c>
      <c r="G2" s="18">
        <v>2013</v>
      </c>
      <c r="H2" s="18">
        <v>2014</v>
      </c>
      <c r="I2" s="18">
        <v>2015</v>
      </c>
      <c r="J2" s="18">
        <v>2016</v>
      </c>
      <c r="K2" s="18">
        <v>2017</v>
      </c>
      <c r="L2" s="18">
        <v>2018</v>
      </c>
      <c r="M2" s="18">
        <v>2019</v>
      </c>
    </row>
    <row r="3" spans="2:5" ht="12">
      <c r="B3" s="19"/>
      <c r="C3" s="19"/>
      <c r="D3" s="12"/>
      <c r="E3" s="12"/>
    </row>
    <row r="4" spans="2:4" ht="12">
      <c r="B4" s="19" t="s">
        <v>4</v>
      </c>
      <c r="C4" s="12" t="s">
        <v>5</v>
      </c>
      <c r="D4" s="12" t="s">
        <v>6</v>
      </c>
    </row>
    <row r="5" spans="2:4" ht="16.5" customHeight="1">
      <c r="B5" s="20" t="s">
        <v>7</v>
      </c>
      <c r="C5" s="13">
        <v>1647666</v>
      </c>
      <c r="D5" s="14">
        <f>C5/$D$32</f>
        <v>207886.39632592295</v>
      </c>
    </row>
    <row r="6" spans="2:4" ht="12">
      <c r="B6" s="20" t="s">
        <v>8</v>
      </c>
      <c r="C6" s="13">
        <v>171810</v>
      </c>
      <c r="D6" s="14">
        <f>C6/$D$32</f>
        <v>21677.30702263494</v>
      </c>
    </row>
    <row r="7" spans="2:4" ht="12">
      <c r="B7" s="20" t="s">
        <v>9</v>
      </c>
      <c r="C7" s="13">
        <v>2494269</v>
      </c>
      <c r="D7" s="14">
        <f>C7/$D$32</f>
        <v>314702.49060031795</v>
      </c>
    </row>
    <row r="8" spans="2:4" ht="14.25" customHeight="1">
      <c r="B8" s="20" t="s">
        <v>10</v>
      </c>
      <c r="C8" s="13">
        <v>380963</v>
      </c>
      <c r="D8" s="14">
        <f>C8/$D$32</f>
        <v>48066.18890206667</v>
      </c>
    </row>
    <row r="9" spans="2:4" ht="12">
      <c r="B9" s="21" t="s">
        <v>11</v>
      </c>
      <c r="C9" s="15">
        <f>SUM(C5:C8)</f>
        <v>4694708</v>
      </c>
      <c r="D9" s="15">
        <f>SUM(D5:D8)</f>
        <v>592332.3828509426</v>
      </c>
    </row>
    <row r="10" spans="2:5" ht="12">
      <c r="B10" s="16"/>
      <c r="C10" s="16"/>
      <c r="D10" s="12"/>
      <c r="E10" s="12"/>
    </row>
    <row r="11" spans="2:13" ht="12">
      <c r="B11" s="16" t="s">
        <v>24</v>
      </c>
      <c r="C11" s="30" t="s">
        <v>5</v>
      </c>
      <c r="D11" s="12" t="s">
        <v>6</v>
      </c>
      <c r="E11" s="12" t="s">
        <v>26</v>
      </c>
      <c r="F11" s="12" t="s">
        <v>2</v>
      </c>
      <c r="G11" s="12" t="s">
        <v>26</v>
      </c>
      <c r="H11" s="12" t="s">
        <v>2</v>
      </c>
      <c r="I11" s="12" t="s">
        <v>26</v>
      </c>
      <c r="J11" s="12" t="s">
        <v>2</v>
      </c>
      <c r="K11" s="12" t="s">
        <v>26</v>
      </c>
      <c r="L11" s="12" t="s">
        <v>2</v>
      </c>
      <c r="M11" s="12" t="s">
        <v>26</v>
      </c>
    </row>
    <row r="12" spans="2:13" ht="12">
      <c r="B12" s="20" t="s">
        <v>35</v>
      </c>
      <c r="C12" s="29">
        <f>D12*D32</f>
        <v>60037.935</v>
      </c>
      <c r="D12" s="29">
        <f>E12/4</f>
        <v>7575</v>
      </c>
      <c r="E12" s="29">
        <v>30300</v>
      </c>
      <c r="F12" s="29">
        <f aca="true" t="shared" si="0" ref="F12:M13">E12</f>
        <v>30300</v>
      </c>
      <c r="G12" s="29">
        <f t="shared" si="0"/>
        <v>30300</v>
      </c>
      <c r="H12" s="29">
        <f t="shared" si="0"/>
        <v>30300</v>
      </c>
      <c r="I12" s="29">
        <f t="shared" si="0"/>
        <v>30300</v>
      </c>
      <c r="J12" s="29">
        <f t="shared" si="0"/>
        <v>30300</v>
      </c>
      <c r="K12" s="29">
        <f t="shared" si="0"/>
        <v>30300</v>
      </c>
      <c r="L12" s="29">
        <f t="shared" si="0"/>
        <v>30300</v>
      </c>
      <c r="M12" s="29">
        <f t="shared" si="0"/>
        <v>30300</v>
      </c>
    </row>
    <row r="13" spans="2:13" ht="13.5" customHeight="1">
      <c r="B13" s="20" t="s">
        <v>36</v>
      </c>
      <c r="C13" s="29">
        <f>D13*D32</f>
        <v>21243</v>
      </c>
      <c r="D13" s="29">
        <f>D35/D32/4</f>
        <v>2680.234171944788</v>
      </c>
      <c r="E13" s="29">
        <f>D35/D32</f>
        <v>10720.936687779153</v>
      </c>
      <c r="F13" s="29">
        <f>E13</f>
        <v>10720.936687779153</v>
      </c>
      <c r="G13" s="29">
        <f t="shared" si="0"/>
        <v>10720.936687779153</v>
      </c>
      <c r="H13" s="29">
        <f t="shared" si="0"/>
        <v>10720.936687779153</v>
      </c>
      <c r="I13" s="29">
        <f t="shared" si="0"/>
        <v>10720.936687779153</v>
      </c>
      <c r="J13" s="29">
        <f t="shared" si="0"/>
        <v>10720.936687779153</v>
      </c>
      <c r="K13" s="29">
        <f t="shared" si="0"/>
        <v>10720.936687779153</v>
      </c>
      <c r="L13" s="29">
        <f t="shared" si="0"/>
        <v>10720.936687779153</v>
      </c>
      <c r="M13" s="29">
        <f t="shared" si="0"/>
        <v>10720.936687779153</v>
      </c>
    </row>
    <row r="14" spans="2:13" ht="12">
      <c r="B14" s="21" t="s">
        <v>22</v>
      </c>
      <c r="C14" s="5">
        <f>SUM(C12:C13)</f>
        <v>81280.935</v>
      </c>
      <c r="D14" s="5">
        <f aca="true" t="shared" si="1" ref="D14:M14">SUM(D12:D13)</f>
        <v>10255.234171944789</v>
      </c>
      <c r="E14" s="5">
        <f t="shared" si="1"/>
        <v>41020.936687779154</v>
      </c>
      <c r="F14" s="5">
        <f t="shared" si="1"/>
        <v>41020.936687779154</v>
      </c>
      <c r="G14" s="5">
        <f t="shared" si="1"/>
        <v>41020.936687779154</v>
      </c>
      <c r="H14" s="5">
        <f t="shared" si="1"/>
        <v>41020.936687779154</v>
      </c>
      <c r="I14" s="5">
        <f t="shared" si="1"/>
        <v>41020.936687779154</v>
      </c>
      <c r="J14" s="5">
        <f t="shared" si="1"/>
        <v>41020.936687779154</v>
      </c>
      <c r="K14" s="5">
        <f t="shared" si="1"/>
        <v>41020.936687779154</v>
      </c>
      <c r="L14" s="5">
        <f t="shared" si="1"/>
        <v>41020.936687779154</v>
      </c>
      <c r="M14" s="5">
        <f t="shared" si="1"/>
        <v>41020.936687779154</v>
      </c>
    </row>
    <row r="15" spans="2:13" s="26" customFormat="1" ht="12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3" ht="12">
      <c r="B16" s="34" t="s">
        <v>34</v>
      </c>
      <c r="C16" s="22"/>
      <c r="D16" s="5">
        <f>D9+D12</f>
        <v>599907.3828509426</v>
      </c>
      <c r="E16" s="5">
        <f aca="true" t="shared" si="2" ref="E16:M16">D16+E12</f>
        <v>630207.3828509426</v>
      </c>
      <c r="F16" s="5">
        <f t="shared" si="2"/>
        <v>660507.3828509426</v>
      </c>
      <c r="G16" s="5">
        <f t="shared" si="2"/>
        <v>690807.3828509426</v>
      </c>
      <c r="H16" s="5">
        <f t="shared" si="2"/>
        <v>721107.3828509426</v>
      </c>
      <c r="I16" s="5">
        <f t="shared" si="2"/>
        <v>751407.3828509426</v>
      </c>
      <c r="J16" s="5">
        <f t="shared" si="2"/>
        <v>781707.3828509426</v>
      </c>
      <c r="K16" s="5">
        <f t="shared" si="2"/>
        <v>812007.3828509426</v>
      </c>
      <c r="L16" s="5">
        <f t="shared" si="2"/>
        <v>842307.3828509426</v>
      </c>
      <c r="M16" s="5">
        <f t="shared" si="2"/>
        <v>872607.3828509426</v>
      </c>
    </row>
    <row r="18" spans="1:4" ht="12">
      <c r="A18" s="17" t="s">
        <v>13</v>
      </c>
      <c r="D18" s="6" t="s">
        <v>6</v>
      </c>
    </row>
    <row r="20" spans="2:13" ht="12">
      <c r="B20" s="22" t="s">
        <v>14</v>
      </c>
      <c r="C20" s="22"/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2:13" ht="12">
      <c r="B21" s="22" t="s">
        <v>11</v>
      </c>
      <c r="C21" s="22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2:14" ht="12">
      <c r="B22" s="22" t="s">
        <v>15</v>
      </c>
      <c r="C22" s="22"/>
      <c r="D22" s="9">
        <f>5537</f>
        <v>5537</v>
      </c>
      <c r="E22" s="9">
        <v>21177</v>
      </c>
      <c r="F22" s="9">
        <v>20248</v>
      </c>
      <c r="G22" s="9">
        <v>19362</v>
      </c>
      <c r="H22" s="9">
        <v>18516</v>
      </c>
      <c r="I22" s="9">
        <v>17709</v>
      </c>
      <c r="J22" s="9">
        <v>16938</v>
      </c>
      <c r="K22" s="9">
        <v>16202</v>
      </c>
      <c r="L22" s="9">
        <v>15499</v>
      </c>
      <c r="M22" s="9">
        <v>14827</v>
      </c>
      <c r="N22" s="32"/>
    </row>
    <row r="23" spans="2:13" ht="12">
      <c r="B23" s="22" t="s">
        <v>16</v>
      </c>
      <c r="C23" s="22"/>
      <c r="D23" s="10">
        <f>D22*14</f>
        <v>77518</v>
      </c>
      <c r="E23" s="10">
        <f aca="true" t="shared" si="3" ref="E23:M23">E22*14</f>
        <v>296478</v>
      </c>
      <c r="F23" s="10">
        <f t="shared" si="3"/>
        <v>283472</v>
      </c>
      <c r="G23" s="10">
        <f t="shared" si="3"/>
        <v>271068</v>
      </c>
      <c r="H23" s="10">
        <f t="shared" si="3"/>
        <v>259224</v>
      </c>
      <c r="I23" s="10">
        <f t="shared" si="3"/>
        <v>247926</v>
      </c>
      <c r="J23" s="10">
        <f t="shared" si="3"/>
        <v>237132</v>
      </c>
      <c r="K23" s="10">
        <f t="shared" si="3"/>
        <v>226828</v>
      </c>
      <c r="L23" s="10">
        <f t="shared" si="3"/>
        <v>216986</v>
      </c>
      <c r="M23" s="10">
        <f t="shared" si="3"/>
        <v>207578</v>
      </c>
    </row>
    <row r="24" spans="2:13" ht="12">
      <c r="B24" s="23" t="s">
        <v>17</v>
      </c>
      <c r="C24" s="23"/>
      <c r="D24" s="11">
        <f>SUM($D$23:D$23)</f>
        <v>77518</v>
      </c>
      <c r="E24" s="11">
        <f>SUM($D$23:E$23)</f>
        <v>373996</v>
      </c>
      <c r="F24" s="11">
        <f>SUM($D$23:F$23)</f>
        <v>657468</v>
      </c>
      <c r="G24" s="11">
        <f>SUM($D$23:G$23)</f>
        <v>928536</v>
      </c>
      <c r="H24" s="11">
        <f>SUM($D$23:H$23)</f>
        <v>1187760</v>
      </c>
      <c r="I24" s="11">
        <f>SUM($D$23:I$23)</f>
        <v>1435686</v>
      </c>
      <c r="J24" s="11">
        <f>SUM($D$23:J$23)</f>
        <v>1672818</v>
      </c>
      <c r="K24" s="11">
        <f>SUM($D$23:K$23)</f>
        <v>1899646</v>
      </c>
      <c r="L24" s="11">
        <f>SUM($D$23:L$23)</f>
        <v>2116632</v>
      </c>
      <c r="M24" s="11">
        <f>SUM($D$23:M$23)</f>
        <v>2324210</v>
      </c>
    </row>
    <row r="29" ht="12">
      <c r="B29" s="6" t="s">
        <v>18</v>
      </c>
    </row>
    <row r="32" spans="2:6" ht="12">
      <c r="B32" s="6" t="s">
        <v>19</v>
      </c>
      <c r="D32" s="6">
        <v>7.9258</v>
      </c>
      <c r="E32" s="6" t="s">
        <v>20</v>
      </c>
      <c r="F32" s="6" t="s">
        <v>33</v>
      </c>
    </row>
    <row r="33" spans="2:5" ht="12">
      <c r="B33" s="6" t="s">
        <v>27</v>
      </c>
      <c r="D33" s="6">
        <v>175.2</v>
      </c>
      <c r="E33" s="6" t="s">
        <v>31</v>
      </c>
    </row>
    <row r="34" spans="2:5" ht="12">
      <c r="B34" s="6" t="s">
        <v>28</v>
      </c>
      <c r="D34" s="6">
        <v>0.485</v>
      </c>
      <c r="E34" s="6" t="s">
        <v>29</v>
      </c>
    </row>
    <row r="35" spans="2:5" ht="12">
      <c r="B35" s="6" t="s">
        <v>30</v>
      </c>
      <c r="D35" s="25">
        <f>D33*D34*1000</f>
        <v>84972</v>
      </c>
      <c r="E35" s="6" t="s">
        <v>32</v>
      </c>
    </row>
  </sheetData>
  <sheetProtection/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C52" sqref="C52"/>
    </sheetView>
  </sheetViews>
  <sheetFormatPr defaultColWidth="9.00390625" defaultRowHeight="13.5"/>
  <cols>
    <col min="1" max="1" width="9.00390625" style="6" customWidth="1"/>
    <col min="2" max="2" width="16.625" style="6" customWidth="1"/>
    <col min="3" max="16384" width="9.00390625" style="6" customWidth="1"/>
  </cols>
  <sheetData>
    <row r="2" spans="1:12" ht="12">
      <c r="A2" s="17" t="s">
        <v>3</v>
      </c>
      <c r="C2" s="18">
        <v>2010</v>
      </c>
      <c r="D2" s="18">
        <v>2011</v>
      </c>
      <c r="E2" s="18">
        <v>2012</v>
      </c>
      <c r="F2" s="18">
        <v>2013</v>
      </c>
      <c r="G2" s="18">
        <v>2014</v>
      </c>
      <c r="H2" s="18">
        <v>2015</v>
      </c>
      <c r="I2" s="18">
        <v>2016</v>
      </c>
      <c r="J2" s="18">
        <v>2017</v>
      </c>
      <c r="K2" s="18">
        <v>2018</v>
      </c>
      <c r="L2" s="18">
        <v>2019</v>
      </c>
    </row>
    <row r="3" spans="2:4" ht="12">
      <c r="B3" s="19"/>
      <c r="C3" s="12"/>
      <c r="D3" s="12"/>
    </row>
    <row r="4" spans="2:4" ht="12">
      <c r="B4" s="19" t="s">
        <v>4</v>
      </c>
      <c r="C4" s="12" t="s">
        <v>2</v>
      </c>
      <c r="D4" s="12"/>
    </row>
    <row r="5" spans="2:4" ht="12">
      <c r="B5" s="21" t="s">
        <v>11</v>
      </c>
      <c r="C5" s="24">
        <v>0</v>
      </c>
      <c r="D5" s="12"/>
    </row>
    <row r="6" spans="2:4" ht="12">
      <c r="B6" s="16"/>
      <c r="C6" s="12"/>
      <c r="D6" s="12"/>
    </row>
    <row r="7" spans="2:4" ht="12">
      <c r="B7" s="16" t="s">
        <v>12</v>
      </c>
      <c r="C7" s="12" t="s">
        <v>2</v>
      </c>
      <c r="D7" s="12"/>
    </row>
    <row r="8" spans="2:12" ht="12">
      <c r="B8" s="21" t="s">
        <v>11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11" spans="1:3" ht="12">
      <c r="A11" s="17" t="s">
        <v>13</v>
      </c>
      <c r="C11" s="12" t="s">
        <v>2</v>
      </c>
    </row>
    <row r="12" spans="2:3" ht="12">
      <c r="B12" s="21" t="s">
        <v>11</v>
      </c>
      <c r="C12" s="8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2.875" style="6" customWidth="1"/>
    <col min="2" max="2" width="18.00390625" style="6" customWidth="1"/>
    <col min="3" max="3" width="13.25390625" style="6" customWidth="1"/>
    <col min="4" max="4" width="10.25390625" style="6" bestFit="1" customWidth="1"/>
    <col min="5" max="5" width="11.50390625" style="6" bestFit="1" customWidth="1"/>
    <col min="6" max="6" width="10.25390625" style="6" bestFit="1" customWidth="1"/>
    <col min="7" max="10" width="12.00390625" style="6" bestFit="1" customWidth="1"/>
    <col min="11" max="11" width="11.125" style="6" customWidth="1"/>
    <col min="12" max="12" width="10.125" style="6" customWidth="1"/>
    <col min="13" max="13" width="9.125" style="6" customWidth="1"/>
    <col min="14" max="16384" width="9.00390625" style="6" customWidth="1"/>
  </cols>
  <sheetData>
    <row r="2" spans="1:13" ht="12">
      <c r="A2" s="17" t="s">
        <v>3</v>
      </c>
      <c r="D2" s="18">
        <v>2010</v>
      </c>
      <c r="E2" s="18">
        <v>2011</v>
      </c>
      <c r="F2" s="18">
        <v>2012</v>
      </c>
      <c r="G2" s="18">
        <v>2013</v>
      </c>
      <c r="H2" s="18">
        <v>2014</v>
      </c>
      <c r="I2" s="18">
        <v>2015</v>
      </c>
      <c r="J2" s="18">
        <v>2016</v>
      </c>
      <c r="K2" s="18">
        <v>2017</v>
      </c>
      <c r="L2" s="18">
        <v>2018</v>
      </c>
      <c r="M2" s="18">
        <v>2019</v>
      </c>
    </row>
    <row r="3" spans="2:5" ht="12">
      <c r="B3" s="19"/>
      <c r="C3" s="19"/>
      <c r="D3" s="12"/>
      <c r="E3" s="12"/>
    </row>
    <row r="4" spans="2:4" ht="12">
      <c r="B4" s="19" t="s">
        <v>4</v>
      </c>
      <c r="C4" s="12" t="s">
        <v>5</v>
      </c>
      <c r="D4" s="12" t="s">
        <v>6</v>
      </c>
    </row>
    <row r="5" spans="2:4" ht="16.5" customHeight="1">
      <c r="B5" s="20" t="s">
        <v>7</v>
      </c>
      <c r="C5" s="13">
        <v>1647666</v>
      </c>
      <c r="D5" s="14">
        <f>C5/$D$32</f>
        <v>207886.39632592295</v>
      </c>
    </row>
    <row r="6" spans="2:4" ht="12">
      <c r="B6" s="20" t="s">
        <v>8</v>
      </c>
      <c r="C6" s="13">
        <v>171810</v>
      </c>
      <c r="D6" s="14">
        <f>C6/$D$32</f>
        <v>21677.30702263494</v>
      </c>
    </row>
    <row r="7" spans="2:4" ht="12">
      <c r="B7" s="20" t="s">
        <v>9</v>
      </c>
      <c r="C7" s="13">
        <v>2494269</v>
      </c>
      <c r="D7" s="14">
        <f>C7/$D$32</f>
        <v>314702.49060031795</v>
      </c>
    </row>
    <row r="8" spans="2:4" ht="18.75" customHeight="1">
      <c r="B8" s="20" t="s">
        <v>10</v>
      </c>
      <c r="C8" s="13">
        <v>380963</v>
      </c>
      <c r="D8" s="14">
        <f>C8/$D$32</f>
        <v>48066.18890206667</v>
      </c>
    </row>
    <row r="9" spans="2:4" ht="12">
      <c r="B9" s="21" t="s">
        <v>11</v>
      </c>
      <c r="C9" s="15">
        <f>SUM(C5:C8)</f>
        <v>4694708</v>
      </c>
      <c r="D9" s="15">
        <f>SUM(D5:D8)</f>
        <v>592332.3828509426</v>
      </c>
    </row>
    <row r="10" spans="2:5" ht="12">
      <c r="B10" s="16"/>
      <c r="C10" s="16"/>
      <c r="D10" s="12"/>
      <c r="E10" s="12"/>
    </row>
    <row r="11" spans="2:13" ht="12">
      <c r="B11" s="16" t="s">
        <v>24</v>
      </c>
      <c r="C11" s="30" t="s">
        <v>23</v>
      </c>
      <c r="D11" s="12" t="s">
        <v>6</v>
      </c>
      <c r="E11" s="12" t="s">
        <v>2</v>
      </c>
      <c r="F11" s="12" t="s">
        <v>2</v>
      </c>
      <c r="G11" s="12" t="s">
        <v>2</v>
      </c>
      <c r="H11" s="12" t="s">
        <v>2</v>
      </c>
      <c r="I11" s="12" t="s">
        <v>2</v>
      </c>
      <c r="J11" s="12" t="s">
        <v>2</v>
      </c>
      <c r="K11" s="12" t="s">
        <v>2</v>
      </c>
      <c r="L11" s="12" t="s">
        <v>2</v>
      </c>
      <c r="M11" s="12" t="s">
        <v>2</v>
      </c>
    </row>
    <row r="12" spans="2:13" ht="12">
      <c r="B12" s="20" t="s">
        <v>35</v>
      </c>
      <c r="C12" s="29">
        <f>D12*D32</f>
        <v>240151.74</v>
      </c>
      <c r="D12" s="29">
        <v>30300</v>
      </c>
      <c r="E12" s="29">
        <f>D12</f>
        <v>30300</v>
      </c>
      <c r="F12" s="29">
        <f aca="true" t="shared" si="0" ref="F12:M12">E12</f>
        <v>30300</v>
      </c>
      <c r="G12" s="29">
        <f t="shared" si="0"/>
        <v>30300</v>
      </c>
      <c r="H12" s="29">
        <f t="shared" si="0"/>
        <v>30300</v>
      </c>
      <c r="I12" s="29">
        <f t="shared" si="0"/>
        <v>30300</v>
      </c>
      <c r="J12" s="29">
        <f t="shared" si="0"/>
        <v>30300</v>
      </c>
      <c r="K12" s="29">
        <f t="shared" si="0"/>
        <v>30300</v>
      </c>
      <c r="L12" s="29">
        <f t="shared" si="0"/>
        <v>30300</v>
      </c>
      <c r="M12" s="29">
        <f t="shared" si="0"/>
        <v>30300</v>
      </c>
    </row>
    <row r="13" spans="2:13" ht="12">
      <c r="B13" s="20" t="s">
        <v>36</v>
      </c>
      <c r="C13" s="29">
        <f>D13*D32</f>
        <v>21243</v>
      </c>
      <c r="D13" s="29">
        <f>D33*D34*1000/D32/4</f>
        <v>2680.234171944788</v>
      </c>
      <c r="E13" s="29">
        <f>D13*4</f>
        <v>10720.936687779153</v>
      </c>
      <c r="F13" s="29">
        <f>E13</f>
        <v>10720.936687779153</v>
      </c>
      <c r="G13" s="29">
        <f aca="true" t="shared" si="1" ref="G13:M13">F13</f>
        <v>10720.936687779153</v>
      </c>
      <c r="H13" s="29">
        <f t="shared" si="1"/>
        <v>10720.936687779153</v>
      </c>
      <c r="I13" s="29">
        <f t="shared" si="1"/>
        <v>10720.936687779153</v>
      </c>
      <c r="J13" s="29">
        <f t="shared" si="1"/>
        <v>10720.936687779153</v>
      </c>
      <c r="K13" s="29">
        <f t="shared" si="1"/>
        <v>10720.936687779153</v>
      </c>
      <c r="L13" s="29">
        <f t="shared" si="1"/>
        <v>10720.936687779153</v>
      </c>
      <c r="M13" s="29">
        <f t="shared" si="1"/>
        <v>10720.936687779153</v>
      </c>
    </row>
    <row r="14" spans="2:13" ht="12">
      <c r="B14" s="21" t="s">
        <v>22</v>
      </c>
      <c r="C14" s="5">
        <f>SUM(C12:C13)</f>
        <v>261394.74</v>
      </c>
      <c r="D14" s="5">
        <f aca="true" t="shared" si="2" ref="D14:M14">SUM(D12:D13)</f>
        <v>32980.23417194479</v>
      </c>
      <c r="E14" s="5">
        <f t="shared" si="2"/>
        <v>41020.936687779154</v>
      </c>
      <c r="F14" s="5">
        <f t="shared" si="2"/>
        <v>41020.936687779154</v>
      </c>
      <c r="G14" s="5">
        <f t="shared" si="2"/>
        <v>41020.936687779154</v>
      </c>
      <c r="H14" s="5">
        <f t="shared" si="2"/>
        <v>41020.936687779154</v>
      </c>
      <c r="I14" s="5">
        <f t="shared" si="2"/>
        <v>41020.936687779154</v>
      </c>
      <c r="J14" s="5">
        <f t="shared" si="2"/>
        <v>41020.936687779154</v>
      </c>
      <c r="K14" s="5">
        <f t="shared" si="2"/>
        <v>41020.936687779154</v>
      </c>
      <c r="L14" s="5">
        <f t="shared" si="2"/>
        <v>41020.936687779154</v>
      </c>
      <c r="M14" s="5">
        <f t="shared" si="2"/>
        <v>41020.936687779154</v>
      </c>
    </row>
    <row r="15" spans="2:13" s="26" customFormat="1" ht="12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3" ht="12">
      <c r="B16" s="31" t="s">
        <v>25</v>
      </c>
      <c r="C16" s="22"/>
      <c r="D16" s="5">
        <f>D9+D12</f>
        <v>622632.3828509426</v>
      </c>
      <c r="E16" s="5">
        <f aca="true" t="shared" si="3" ref="E16:M16">D16+E12</f>
        <v>652932.3828509426</v>
      </c>
      <c r="F16" s="5">
        <f t="shared" si="3"/>
        <v>683232.3828509426</v>
      </c>
      <c r="G16" s="5">
        <f t="shared" si="3"/>
        <v>713532.3828509426</v>
      </c>
      <c r="H16" s="5">
        <f t="shared" si="3"/>
        <v>743832.3828509426</v>
      </c>
      <c r="I16" s="5">
        <f t="shared" si="3"/>
        <v>774132.3828509426</v>
      </c>
      <c r="J16" s="5">
        <f t="shared" si="3"/>
        <v>804432.3828509426</v>
      </c>
      <c r="K16" s="5">
        <f t="shared" si="3"/>
        <v>834732.3828509426</v>
      </c>
      <c r="L16" s="5">
        <f t="shared" si="3"/>
        <v>865032.3828509426</v>
      </c>
      <c r="M16" s="5">
        <f t="shared" si="3"/>
        <v>895332.3828509426</v>
      </c>
    </row>
    <row r="18" spans="1:4" ht="12">
      <c r="A18" s="17" t="s">
        <v>13</v>
      </c>
      <c r="D18" s="6" t="s">
        <v>6</v>
      </c>
    </row>
    <row r="20" spans="2:13" ht="12">
      <c r="B20" s="22" t="s">
        <v>14</v>
      </c>
      <c r="C20" s="22"/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2:13" ht="12">
      <c r="B21" s="22" t="s">
        <v>11</v>
      </c>
      <c r="C21" s="22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2:13" ht="12">
      <c r="B22" s="22" t="s">
        <v>15</v>
      </c>
      <c r="C22" s="22"/>
      <c r="D22" s="9">
        <f>'LFG 1'!D22/2</f>
        <v>2768.5</v>
      </c>
      <c r="E22" s="9">
        <f>'LFG 1'!E22/2</f>
        <v>10588.5</v>
      </c>
      <c r="F22" s="9">
        <f>'LFG 1'!F22/2</f>
        <v>10124</v>
      </c>
      <c r="G22" s="9">
        <f>'LFG 1'!G22/2</f>
        <v>9681</v>
      </c>
      <c r="H22" s="9">
        <f>'LFG 1'!H22/2</f>
        <v>9258</v>
      </c>
      <c r="I22" s="9">
        <f>'LFG 1'!I22/2</f>
        <v>8854.5</v>
      </c>
      <c r="J22" s="9">
        <f>'LFG 1'!J22/2</f>
        <v>8469</v>
      </c>
      <c r="K22" s="9">
        <f>'LFG 1'!K22/2</f>
        <v>8101</v>
      </c>
      <c r="L22" s="9">
        <f>'LFG 1'!L22/2</f>
        <v>7749.5</v>
      </c>
      <c r="M22" s="9">
        <f>'LFG 1'!M22/2</f>
        <v>7413.5</v>
      </c>
    </row>
    <row r="23" spans="2:13" ht="12">
      <c r="B23" s="22" t="s">
        <v>16</v>
      </c>
      <c r="C23" s="22"/>
      <c r="D23" s="10">
        <f>D22*14</f>
        <v>38759</v>
      </c>
      <c r="E23" s="10">
        <f aca="true" t="shared" si="4" ref="E23:M23">E22*14</f>
        <v>148239</v>
      </c>
      <c r="F23" s="10">
        <f t="shared" si="4"/>
        <v>141736</v>
      </c>
      <c r="G23" s="10">
        <f t="shared" si="4"/>
        <v>135534</v>
      </c>
      <c r="H23" s="10">
        <f t="shared" si="4"/>
        <v>129612</v>
      </c>
      <c r="I23" s="10">
        <f t="shared" si="4"/>
        <v>123963</v>
      </c>
      <c r="J23" s="10">
        <f t="shared" si="4"/>
        <v>118566</v>
      </c>
      <c r="K23" s="10">
        <f t="shared" si="4"/>
        <v>113414</v>
      </c>
      <c r="L23" s="10">
        <f t="shared" si="4"/>
        <v>108493</v>
      </c>
      <c r="M23" s="10">
        <f t="shared" si="4"/>
        <v>103789</v>
      </c>
    </row>
    <row r="24" spans="2:13" ht="12">
      <c r="B24" s="23" t="s">
        <v>17</v>
      </c>
      <c r="C24" s="23"/>
      <c r="D24" s="33">
        <f>SUM($D$23:D$23)</f>
        <v>38759</v>
      </c>
      <c r="E24" s="33">
        <f>SUM($D$23:E$23)</f>
        <v>186998</v>
      </c>
      <c r="F24" s="33">
        <f>SUM($D$23:F$23)</f>
        <v>328734</v>
      </c>
      <c r="G24" s="33">
        <f>SUM($D$23:G$23)</f>
        <v>464268</v>
      </c>
      <c r="H24" s="33">
        <f>SUM($D$23:H$23)</f>
        <v>593880</v>
      </c>
      <c r="I24" s="33">
        <f>SUM($D$23:I$23)</f>
        <v>717843</v>
      </c>
      <c r="J24" s="33">
        <f>SUM($D$23:J$23)</f>
        <v>836409</v>
      </c>
      <c r="K24" s="33">
        <f>SUM($D$23:K$23)</f>
        <v>949823</v>
      </c>
      <c r="L24" s="33">
        <f>SUM($D$23:L$23)</f>
        <v>1058316</v>
      </c>
      <c r="M24" s="33">
        <f>SUM($D$23:M$23)</f>
        <v>1162105</v>
      </c>
    </row>
    <row r="27" spans="5:13" ht="12">
      <c r="E27" s="25"/>
      <c r="F27" s="25"/>
      <c r="G27" s="25"/>
      <c r="H27" s="25"/>
      <c r="I27" s="25"/>
      <c r="J27" s="25"/>
      <c r="K27" s="25"/>
      <c r="L27" s="25"/>
      <c r="M27" s="25"/>
    </row>
    <row r="29" ht="12">
      <c r="B29" s="6" t="s">
        <v>18</v>
      </c>
    </row>
    <row r="32" spans="2:6" ht="12">
      <c r="B32" s="6" t="s">
        <v>19</v>
      </c>
      <c r="D32" s="6">
        <v>7.9258</v>
      </c>
      <c r="E32" s="6" t="s">
        <v>20</v>
      </c>
      <c r="F32" s="6" t="s">
        <v>33</v>
      </c>
    </row>
    <row r="33" spans="2:5" ht="12">
      <c r="B33" s="6" t="s">
        <v>27</v>
      </c>
      <c r="D33" s="6">
        <v>175.2</v>
      </c>
      <c r="E33" s="6" t="s">
        <v>31</v>
      </c>
    </row>
    <row r="34" spans="2:5" ht="12">
      <c r="B34" s="6" t="s">
        <v>28</v>
      </c>
      <c r="D34" s="6">
        <v>0.485</v>
      </c>
      <c r="E34" s="6" t="s">
        <v>29</v>
      </c>
    </row>
    <row r="35" spans="2:5" ht="12">
      <c r="B35" s="6" t="s">
        <v>30</v>
      </c>
      <c r="D35" s="25">
        <f>D33*D34*1000</f>
        <v>84972</v>
      </c>
      <c r="E35" s="6" t="s">
        <v>32</v>
      </c>
    </row>
    <row r="36" ht="12">
      <c r="D36" s="25"/>
    </row>
    <row r="37" spans="2:10" ht="12">
      <c r="B37" s="35" t="s">
        <v>21</v>
      </c>
      <c r="C37" s="35"/>
      <c r="D37" s="35"/>
      <c r="E37" s="35"/>
      <c r="F37" s="35"/>
      <c r="G37" s="35"/>
      <c r="H37" s="35"/>
      <c r="I37" s="35"/>
      <c r="J37" s="35"/>
    </row>
    <row r="38" spans="2:10" ht="12">
      <c r="B38" s="35"/>
      <c r="C38" s="35"/>
      <c r="D38" s="35"/>
      <c r="E38" s="35"/>
      <c r="F38" s="35"/>
      <c r="G38" s="35"/>
      <c r="H38" s="35"/>
      <c r="I38" s="35"/>
      <c r="J38" s="35"/>
    </row>
  </sheetData>
  <sheetProtection/>
  <mergeCells count="1">
    <mergeCell ref="B37:J38"/>
  </mergeCells>
  <printOptions/>
  <pageMargins left="0.75" right="0.75" top="1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アルナウドフ</dc:creator>
  <cp:keywords/>
  <dc:description/>
  <cp:lastModifiedBy>212906</cp:lastModifiedBy>
  <cp:lastPrinted>2010-04-28T02:13:50Z</cp:lastPrinted>
  <dcterms:created xsi:type="dcterms:W3CDTF">2010-01-23T12:11:03Z</dcterms:created>
  <dcterms:modified xsi:type="dcterms:W3CDTF">2011-07-04T23:55:21Z</dcterms:modified>
  <cp:category/>
  <cp:version/>
  <cp:contentType/>
  <cp:contentStatus/>
</cp:coreProperties>
</file>