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95" yWindow="105" windowWidth="16140" windowHeight="9210" tabRatio="872" firstSheet="3" activeTab="3"/>
  </bookViews>
  <sheets>
    <sheet name="Monthly data" sheetId="1" r:id="rId1"/>
    <sheet name="Monitoring protocol 2008-12" sheetId="2" r:id="rId2"/>
    <sheet name="Annual report, Sudenai_2010" sheetId="3" r:id="rId3"/>
    <sheet name="Annual report, Sudenai_2012" sheetId="6" r:id="rId4"/>
    <sheet name="Annual report, Lendimai_2012" sheetId="7" r:id="rId5"/>
    <sheet name="Sheet1" sheetId="5" r:id="rId6"/>
  </sheets>
  <definedNames>
    <definedName name="_xlnm.Print_Titles" localSheetId="0">'Monthly data'!$1:$1</definedName>
  </definedNames>
  <calcPr calcId="125725"/>
</workbook>
</file>

<file path=xl/calcChain.xml><?xml version="1.0" encoding="utf-8"?>
<calcChain xmlns="http://schemas.openxmlformats.org/spreadsheetml/2006/main">
  <c r="D6" i="7"/>
  <c r="D7"/>
  <c r="D8"/>
  <c r="D9"/>
  <c r="D10"/>
  <c r="D11"/>
  <c r="D12"/>
  <c r="D13"/>
  <c r="D14"/>
  <c r="D5"/>
  <c r="D4"/>
  <c r="D6" i="6"/>
  <c r="D7"/>
  <c r="D8"/>
  <c r="D9"/>
  <c r="D10"/>
  <c r="D11"/>
  <c r="D12"/>
  <c r="D13"/>
  <c r="D14"/>
  <c r="D15"/>
  <c r="D5"/>
  <c r="D4"/>
  <c r="B16"/>
  <c r="D15" i="7"/>
  <c r="E12" i="2"/>
  <c r="E15" s="1"/>
  <c r="E13"/>
  <c r="C16" i="7"/>
  <c r="B16"/>
  <c r="C16" i="6"/>
  <c r="E32" i="1"/>
  <c r="F32" s="1"/>
  <c r="E31"/>
  <c r="E43" s="1"/>
  <c r="E18"/>
  <c r="F18" s="1"/>
  <c r="E6"/>
  <c r="F6" s="1"/>
  <c r="E7"/>
  <c r="F7" s="1"/>
  <c r="E8"/>
  <c r="F8" s="1"/>
  <c r="E9"/>
  <c r="F9" s="1"/>
  <c r="E10"/>
  <c r="F10" s="1"/>
  <c r="E11"/>
  <c r="F11" s="1"/>
  <c r="E12"/>
  <c r="F12" s="1"/>
  <c r="E13"/>
  <c r="F13" s="1"/>
  <c r="E14"/>
  <c r="F14" s="1"/>
  <c r="E15"/>
  <c r="F15" s="1"/>
  <c r="E16"/>
  <c r="F16" s="1"/>
  <c r="E5"/>
  <c r="F5" s="1"/>
  <c r="E3"/>
  <c r="F3" s="1"/>
  <c r="I30"/>
  <c r="D30"/>
  <c r="C30"/>
  <c r="Q30" s="1"/>
  <c r="D10" i="2" s="1"/>
  <c r="D13" s="1"/>
  <c r="I17" i="1"/>
  <c r="K17" s="1"/>
  <c r="L17" s="1"/>
  <c r="C17"/>
  <c r="Q17" s="1"/>
  <c r="C10" i="2" s="1"/>
  <c r="C13" s="1"/>
  <c r="D17" i="1"/>
  <c r="E17" s="1"/>
  <c r="R33"/>
  <c r="R34"/>
  <c r="R35"/>
  <c r="R36"/>
  <c r="R37"/>
  <c r="R38"/>
  <c r="R39"/>
  <c r="R40"/>
  <c r="R41"/>
  <c r="R42"/>
  <c r="D43"/>
  <c r="O43"/>
  <c r="R43" s="1"/>
  <c r="C43"/>
  <c r="N43"/>
  <c r="Q43"/>
  <c r="E33"/>
  <c r="K33" s="1"/>
  <c r="L33" s="1"/>
  <c r="E34"/>
  <c r="K34" s="1"/>
  <c r="L34" s="1"/>
  <c r="E35"/>
  <c r="E36"/>
  <c r="E37"/>
  <c r="K37" s="1"/>
  <c r="L37" s="1"/>
  <c r="E38"/>
  <c r="E39"/>
  <c r="E40"/>
  <c r="E41"/>
  <c r="K41" s="1"/>
  <c r="L41" s="1"/>
  <c r="E42"/>
  <c r="K42" s="1"/>
  <c r="L42" s="1"/>
  <c r="I43"/>
  <c r="K43" s="1"/>
  <c r="L43" s="1"/>
  <c r="Q33"/>
  <c r="Q34"/>
  <c r="Q35"/>
  <c r="Q36"/>
  <c r="Q37"/>
  <c r="Q38"/>
  <c r="Q39"/>
  <c r="Q40"/>
  <c r="Q41"/>
  <c r="Q42"/>
  <c r="P33"/>
  <c r="P34"/>
  <c r="P31"/>
  <c r="P32"/>
  <c r="P43" s="1"/>
  <c r="P35"/>
  <c r="P36"/>
  <c r="P37"/>
  <c r="P38"/>
  <c r="P39"/>
  <c r="P40"/>
  <c r="P41"/>
  <c r="P42"/>
  <c r="K35"/>
  <c r="L35" s="1"/>
  <c r="K36"/>
  <c r="L36" s="1"/>
  <c r="K38"/>
  <c r="L38" s="1"/>
  <c r="K39"/>
  <c r="L39" s="1"/>
  <c r="K40"/>
  <c r="L40" s="1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5"/>
  <c r="P3"/>
  <c r="P2"/>
  <c r="R32"/>
  <c r="Q32"/>
  <c r="K6"/>
  <c r="L6" s="1"/>
  <c r="K7"/>
  <c r="L7" s="1"/>
  <c r="K8"/>
  <c r="L8" s="1"/>
  <c r="K9"/>
  <c r="L9" s="1"/>
  <c r="K10"/>
  <c r="L10" s="1"/>
  <c r="K11"/>
  <c r="L11" s="1"/>
  <c r="K12"/>
  <c r="L12" s="1"/>
  <c r="K13"/>
  <c r="L13" s="1"/>
  <c r="K14"/>
  <c r="L14" s="1"/>
  <c r="K15"/>
  <c r="L15" s="1"/>
  <c r="K16"/>
  <c r="L16" s="1"/>
  <c r="K18"/>
  <c r="L18"/>
  <c r="E19"/>
  <c r="K19"/>
  <c r="L19" s="1"/>
  <c r="E20"/>
  <c r="K20" s="1"/>
  <c r="L20" s="1"/>
  <c r="E21"/>
  <c r="K21"/>
  <c r="L21" s="1"/>
  <c r="E22"/>
  <c r="K22" s="1"/>
  <c r="L22" s="1"/>
  <c r="E23"/>
  <c r="K23"/>
  <c r="L23" s="1"/>
  <c r="E24"/>
  <c r="K24" s="1"/>
  <c r="L24" s="1"/>
  <c r="E25"/>
  <c r="K25" s="1"/>
  <c r="L25" s="1"/>
  <c r="E26"/>
  <c r="K26" s="1"/>
  <c r="L26" s="1"/>
  <c r="E27"/>
  <c r="K27"/>
  <c r="L27" s="1"/>
  <c r="E28"/>
  <c r="K28" s="1"/>
  <c r="L28" s="1"/>
  <c r="E29"/>
  <c r="K29"/>
  <c r="L29" s="1"/>
  <c r="E30"/>
  <c r="K30" s="1"/>
  <c r="L30" s="1"/>
  <c r="K32"/>
  <c r="L32"/>
  <c r="K5"/>
  <c r="L5"/>
  <c r="K3"/>
  <c r="L3" s="1"/>
  <c r="B4" i="3"/>
  <c r="C4"/>
  <c r="D4" s="1"/>
  <c r="B5"/>
  <c r="C5"/>
  <c r="D5"/>
  <c r="B6"/>
  <c r="D6" s="1"/>
  <c r="C6"/>
  <c r="B7"/>
  <c r="C7"/>
  <c r="D7"/>
  <c r="B8"/>
  <c r="C8"/>
  <c r="D8" s="1"/>
  <c r="B9"/>
  <c r="C9"/>
  <c r="D9"/>
  <c r="B10"/>
  <c r="C10"/>
  <c r="D10" s="1"/>
  <c r="B11"/>
  <c r="D11" s="1"/>
  <c r="C11"/>
  <c r="B12"/>
  <c r="C12"/>
  <c r="D12" s="1"/>
  <c r="B13"/>
  <c r="C13"/>
  <c r="D13"/>
  <c r="B14"/>
  <c r="D14" s="1"/>
  <c r="C14"/>
  <c r="B15"/>
  <c r="C15"/>
  <c r="D15"/>
  <c r="C16"/>
  <c r="R30" i="1"/>
  <c r="D9" i="2"/>
  <c r="D12" s="1"/>
  <c r="R17" i="1"/>
  <c r="C9" i="2" s="1"/>
  <c r="C12" s="1"/>
  <c r="C15" s="1"/>
  <c r="Q3" i="1"/>
  <c r="B10" i="2"/>
  <c r="B13" s="1"/>
  <c r="R3" i="1"/>
  <c r="B9" i="2" s="1"/>
  <c r="B12" s="1"/>
  <c r="R31" i="1"/>
  <c r="Q31"/>
  <c r="R18"/>
  <c r="R19"/>
  <c r="R20"/>
  <c r="R21"/>
  <c r="R22"/>
  <c r="R23"/>
  <c r="R24"/>
  <c r="R25"/>
  <c r="R26"/>
  <c r="R27"/>
  <c r="R28"/>
  <c r="R29"/>
  <c r="Q18"/>
  <c r="Q19"/>
  <c r="Q20"/>
  <c r="Q21"/>
  <c r="Q22"/>
  <c r="Q23"/>
  <c r="Q24"/>
  <c r="Q25"/>
  <c r="Q26"/>
  <c r="Q27"/>
  <c r="Q28"/>
  <c r="Q29"/>
  <c r="R6"/>
  <c r="R7"/>
  <c r="R8"/>
  <c r="R9"/>
  <c r="R10"/>
  <c r="R11"/>
  <c r="R12"/>
  <c r="R13"/>
  <c r="R14"/>
  <c r="R15"/>
  <c r="R16"/>
  <c r="Q6"/>
  <c r="Q7"/>
  <c r="Q8"/>
  <c r="Q9"/>
  <c r="Q10"/>
  <c r="Q11"/>
  <c r="Q12"/>
  <c r="Q13"/>
  <c r="Q14"/>
  <c r="Q15"/>
  <c r="Q16"/>
  <c r="R5"/>
  <c r="Q5"/>
  <c r="B15" i="2" l="1"/>
  <c r="B16" s="1"/>
  <c r="C16" s="1"/>
  <c r="D15"/>
  <c r="D16" i="3"/>
  <c r="B16"/>
  <c r="F31" i="1"/>
  <c r="K31"/>
  <c r="L31" s="1"/>
  <c r="D16" i="7"/>
  <c r="D16" i="6"/>
  <c r="D16" i="2" l="1"/>
  <c r="E16" s="1"/>
</calcChain>
</file>

<file path=xl/sharedStrings.xml><?xml version="1.0" encoding="utf-8"?>
<sst xmlns="http://schemas.openxmlformats.org/spreadsheetml/2006/main" count="217" uniqueCount="106">
  <si>
    <t>Date</t>
  </si>
  <si>
    <t>Period</t>
  </si>
  <si>
    <t>1WT_avg</t>
  </si>
  <si>
    <t>Difference</t>
  </si>
  <si>
    <t>%</t>
  </si>
  <si>
    <t>kW at the last day</t>
  </si>
  <si>
    <t>Month</t>
  </si>
  <si>
    <t>Total</t>
  </si>
  <si>
    <t>Quarter</t>
  </si>
  <si>
    <t>November</t>
  </si>
  <si>
    <t>December</t>
  </si>
  <si>
    <t>2008 Q4</t>
  </si>
  <si>
    <t>2008-Gruodis</t>
  </si>
  <si>
    <t>January</t>
  </si>
  <si>
    <t>2009-Sausis</t>
  </si>
  <si>
    <t>February</t>
  </si>
  <si>
    <t>2009-Vasaris</t>
  </si>
  <si>
    <t>March</t>
  </si>
  <si>
    <t>2009 Q1</t>
  </si>
  <si>
    <t>2009-Kovas</t>
  </si>
  <si>
    <t>April</t>
  </si>
  <si>
    <t>2009-Balandis</t>
  </si>
  <si>
    <t>May</t>
  </si>
  <si>
    <t>2009-Gegužė</t>
  </si>
  <si>
    <t>June</t>
  </si>
  <si>
    <t>2009 Q2</t>
  </si>
  <si>
    <t>2009-Birželis</t>
  </si>
  <si>
    <t>July</t>
  </si>
  <si>
    <t>2009-Liepa</t>
  </si>
  <si>
    <t>August</t>
  </si>
  <si>
    <t>2009-Rugpjūtis</t>
  </si>
  <si>
    <t>September</t>
  </si>
  <si>
    <t>2009 Q3</t>
  </si>
  <si>
    <t>2009-Rugsėjis</t>
  </si>
  <si>
    <t>October</t>
  </si>
  <si>
    <t>2009-Spalis</t>
  </si>
  <si>
    <t>2009-Lapkritis</t>
  </si>
  <si>
    <t>2009 Q4</t>
  </si>
  <si>
    <t>2009-Gruodis</t>
  </si>
  <si>
    <t>SUM2009</t>
  </si>
  <si>
    <t>2010-Sausis</t>
  </si>
  <si>
    <t>2010-Vasaris</t>
  </si>
  <si>
    <t>2010 Q1</t>
  </si>
  <si>
    <t>2010-Kovas</t>
  </si>
  <si>
    <t>2010-Balandis</t>
  </si>
  <si>
    <t>2010-Gegužė</t>
  </si>
  <si>
    <t>2010 Q2</t>
  </si>
  <si>
    <t>2010-Birželis</t>
  </si>
  <si>
    <t>2010-Liepa</t>
  </si>
  <si>
    <t>2010-Rugpjūtis</t>
  </si>
  <si>
    <t>2010 Q3</t>
  </si>
  <si>
    <t>2010-Rugsėjis</t>
  </si>
  <si>
    <t>2010-Spalis</t>
  </si>
  <si>
    <t>2010-Lapkritis</t>
  </si>
  <si>
    <t>2010 Q4</t>
  </si>
  <si>
    <t>2010-Gruodis</t>
  </si>
  <si>
    <t>SUM2010</t>
  </si>
  <si>
    <t>2011-Sausis</t>
  </si>
  <si>
    <t>2011-Vasaris</t>
  </si>
  <si>
    <t>2011 Q1</t>
  </si>
  <si>
    <t>2011-Kovas</t>
  </si>
  <si>
    <t>2011-Balandis</t>
  </si>
  <si>
    <t>2011-Gegužė</t>
  </si>
  <si>
    <t>2011 Q2</t>
  </si>
  <si>
    <t>2011-Birželis</t>
  </si>
  <si>
    <t>2011-Liepa</t>
  </si>
  <si>
    <t>2011-Rugpjūtis</t>
  </si>
  <si>
    <t>2011 Q3</t>
  </si>
  <si>
    <t>2011-Rugsėjis</t>
  </si>
  <si>
    <t>2011-Spalis</t>
  </si>
  <si>
    <t>2011-Lapkritis</t>
  </si>
  <si>
    <t>2011 Q4</t>
  </si>
  <si>
    <t>2011-Gruodis</t>
  </si>
  <si>
    <t>Monitoring Protocol 2008-2012</t>
  </si>
  <si>
    <t>Emission factor EFy, tCO2/MWh</t>
  </si>
  <si>
    <t>Net power generation EGy, kWh, Sudenai</t>
  </si>
  <si>
    <t>Net power generation EGy, kWh, Lendimai</t>
  </si>
  <si>
    <t>Annual Emission reduction, tCO2, Sudenai</t>
  </si>
  <si>
    <t>Total emission reduction, tCO2e, Sudenai and Lendimai</t>
  </si>
  <si>
    <t>Cumulative emission reduction of the JI project, tCO2e</t>
  </si>
  <si>
    <t>kW per Q to Grid</t>
  </si>
  <si>
    <t>VE POS</t>
  </si>
  <si>
    <t>VE el. energy</t>
  </si>
  <si>
    <t>LAR POS</t>
  </si>
  <si>
    <t>LAR el. energy</t>
  </si>
  <si>
    <t>Project constant:</t>
  </si>
  <si>
    <t>Actual data:</t>
  </si>
  <si>
    <t>Actual power production (kWh)*</t>
  </si>
  <si>
    <t>Active power consumption (kWh)*</t>
  </si>
  <si>
    <t>Net power production (kWh)</t>
  </si>
  <si>
    <t>Total 2010</t>
  </si>
  <si>
    <t>Annual Report, Sudenai, 2010</t>
  </si>
  <si>
    <t>Annual Emission reduction, tCO2, Lendimai</t>
  </si>
  <si>
    <t>Lendimai  kWh to Grid</t>
  </si>
  <si>
    <t>Sudenai kWh to Grid</t>
  </si>
  <si>
    <t>kWh/month to Grid</t>
  </si>
  <si>
    <t>kWh/month SCADA</t>
  </si>
  <si>
    <t>Sudenai kWh from Grid</t>
  </si>
  <si>
    <t>Lendimai kWh  from Grid</t>
  </si>
  <si>
    <t>kWh/month from Grid</t>
  </si>
  <si>
    <t>Net prod Lendimai</t>
  </si>
  <si>
    <t>Net prod Sudenai</t>
  </si>
  <si>
    <t>SUM2011</t>
  </si>
  <si>
    <t>Annual Report, Lendimai 2012</t>
  </si>
  <si>
    <t>Annual Report, Sudenai, 2012</t>
  </si>
  <si>
    <t>Total 2012</t>
  </si>
</sst>
</file>

<file path=xl/styles.xml><?xml version="1.0" encoding="utf-8"?>
<styleSheet xmlns="http://schemas.openxmlformats.org/spreadsheetml/2006/main">
  <numFmts count="3">
    <numFmt numFmtId="8" formatCode="#,##0.00\ &quot;Lt&quot;;[Red]\-#,##0.00\ &quot;Lt&quot;"/>
    <numFmt numFmtId="164" formatCode="0.000"/>
    <numFmt numFmtId="165" formatCode="0.0000"/>
  </numFmts>
  <fonts count="13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charset val="186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14" fontId="0" fillId="0" borderId="0" xfId="0" applyNumberFormat="1"/>
    <xf numFmtId="3" fontId="0" fillId="0" borderId="0" xfId="0" applyNumberFormat="1"/>
    <xf numFmtId="8" fontId="0" fillId="0" borderId="0" xfId="0" applyNumberFormat="1"/>
    <xf numFmtId="0" fontId="1" fillId="0" borderId="0" xfId="0" applyFont="1"/>
    <xf numFmtId="3" fontId="1" fillId="0" borderId="0" xfId="0" applyNumberFormat="1" applyFont="1"/>
    <xf numFmtId="8" fontId="1" fillId="0" borderId="0" xfId="0" applyNumberFormat="1" applyFont="1"/>
    <xf numFmtId="14" fontId="1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0" fillId="0" borderId="0" xfId="0" applyFont="1"/>
    <xf numFmtId="0" fontId="3" fillId="0" borderId="4" xfId="0" applyFont="1" applyBorder="1" applyAlignment="1">
      <alignment vertical="top" wrapText="1"/>
    </xf>
    <xf numFmtId="0" fontId="5" fillId="0" borderId="0" xfId="0" applyFont="1"/>
    <xf numFmtId="0" fontId="3" fillId="0" borderId="6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3" fontId="4" fillId="0" borderId="7" xfId="0" applyNumberFormat="1" applyFont="1" applyBorder="1" applyAlignment="1">
      <alignment horizontal="right" wrapText="1"/>
    </xf>
    <xf numFmtId="0" fontId="7" fillId="0" borderId="0" xfId="0" applyFont="1"/>
    <xf numFmtId="0" fontId="9" fillId="0" borderId="4" xfId="0" applyFont="1" applyBorder="1" applyAlignment="1">
      <alignment vertical="top" wrapText="1"/>
    </xf>
    <xf numFmtId="0" fontId="9" fillId="0" borderId="5" xfId="0" applyFont="1" applyBorder="1" applyAlignment="1">
      <alignment wrapText="1"/>
    </xf>
    <xf numFmtId="0" fontId="9" fillId="0" borderId="6" xfId="0" applyFont="1" applyBorder="1" applyAlignment="1">
      <alignment vertical="top" wrapText="1"/>
    </xf>
    <xf numFmtId="3" fontId="9" fillId="0" borderId="7" xfId="0" applyNumberFormat="1" applyFont="1" applyBorder="1" applyAlignment="1">
      <alignment horizontal="right" wrapText="1"/>
    </xf>
    <xf numFmtId="0" fontId="8" fillId="0" borderId="6" xfId="0" applyFont="1" applyBorder="1" applyAlignment="1">
      <alignment vertical="top" wrapText="1"/>
    </xf>
    <xf numFmtId="3" fontId="8" fillId="0" borderId="7" xfId="0" applyNumberFormat="1" applyFont="1" applyBorder="1" applyAlignment="1">
      <alignment horizontal="right" wrapText="1"/>
    </xf>
    <xf numFmtId="0" fontId="6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2" fontId="7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right"/>
    </xf>
    <xf numFmtId="165" fontId="1" fillId="0" borderId="1" xfId="0" applyNumberFormat="1" applyFont="1" applyBorder="1" applyAlignment="1">
      <alignment horizontal="center" vertical="center" wrapText="1"/>
    </xf>
    <xf numFmtId="165" fontId="0" fillId="0" borderId="0" xfId="0" applyNumberFormat="1"/>
    <xf numFmtId="165" fontId="1" fillId="0" borderId="0" xfId="0" applyNumberFormat="1" applyFont="1"/>
    <xf numFmtId="1" fontId="11" fillId="0" borderId="0" xfId="0" applyNumberFormat="1" applyFont="1" applyBorder="1"/>
    <xf numFmtId="0" fontId="0" fillId="0" borderId="0" xfId="0" applyBorder="1"/>
    <xf numFmtId="0" fontId="11" fillId="0" borderId="0" xfId="0" applyFont="1" applyBorder="1"/>
    <xf numFmtId="0" fontId="12" fillId="0" borderId="0" xfId="0" applyFont="1" applyBorder="1"/>
    <xf numFmtId="1" fontId="7" fillId="0" borderId="0" xfId="0" applyNumberFormat="1" applyFont="1" applyAlignment="1">
      <alignment horizontal="right"/>
    </xf>
    <xf numFmtId="0" fontId="8" fillId="0" borderId="4" xfId="0" applyFont="1" applyBorder="1" applyAlignment="1">
      <alignment vertical="top" wrapText="1"/>
    </xf>
    <xf numFmtId="3" fontId="8" fillId="0" borderId="5" xfId="0" applyNumberFormat="1" applyFont="1" applyBorder="1" applyAlignment="1">
      <alignment horizontal="right" wrapText="1"/>
    </xf>
    <xf numFmtId="0" fontId="7" fillId="0" borderId="0" xfId="0" applyFont="1" applyBorder="1"/>
    <xf numFmtId="3" fontId="12" fillId="2" borderId="0" xfId="0" applyNumberFormat="1" applyFont="1" applyFill="1" applyBorder="1" applyAlignment="1" applyProtection="1">
      <alignment vertical="center"/>
      <protection locked="0"/>
    </xf>
    <xf numFmtId="0" fontId="0" fillId="3" borderId="8" xfId="0" applyFill="1" applyBorder="1"/>
    <xf numFmtId="0" fontId="0" fillId="3" borderId="1" xfId="0" applyFill="1" applyBorder="1"/>
    <xf numFmtId="0" fontId="1" fillId="0" borderId="9" xfId="0" applyFont="1" applyBorder="1"/>
    <xf numFmtId="37" fontId="1" fillId="0" borderId="9" xfId="0" applyNumberFormat="1" applyFont="1" applyBorder="1"/>
    <xf numFmtId="0" fontId="9" fillId="0" borderId="10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0" fillId="3" borderId="11" xfId="0" applyFill="1" applyBorder="1"/>
    <xf numFmtId="3" fontId="9" fillId="0" borderId="12" xfId="0" applyNumberFormat="1" applyFont="1" applyBorder="1" applyAlignment="1">
      <alignment horizontal="right" wrapText="1"/>
    </xf>
    <xf numFmtId="0" fontId="0" fillId="3" borderId="13" xfId="0" applyFill="1" applyBorder="1"/>
    <xf numFmtId="0" fontId="0" fillId="3" borderId="14" xfId="0" applyFill="1" applyBorder="1"/>
    <xf numFmtId="0" fontId="0" fillId="3" borderId="15" xfId="0" applyFill="1" applyBorder="1"/>
    <xf numFmtId="0" fontId="0" fillId="3" borderId="2" xfId="0" applyFill="1" applyBorder="1"/>
    <xf numFmtId="0" fontId="3" fillId="0" borderId="10" xfId="0" applyFont="1" applyBorder="1" applyAlignment="1">
      <alignment vertical="top" wrapText="1"/>
    </xf>
    <xf numFmtId="0" fontId="3" fillId="0" borderId="10" xfId="0" applyFont="1" applyBorder="1" applyAlignment="1">
      <alignment wrapText="1"/>
    </xf>
    <xf numFmtId="0" fontId="0" fillId="3" borderId="16" xfId="0" applyFill="1" applyBorder="1"/>
    <xf numFmtId="0" fontId="7" fillId="0" borderId="17" xfId="0" applyFont="1" applyBorder="1"/>
    <xf numFmtId="3" fontId="3" fillId="0" borderId="18" xfId="0" applyNumberFormat="1" applyFont="1" applyBorder="1" applyAlignment="1">
      <alignment horizontal="right" wrapText="1"/>
    </xf>
    <xf numFmtId="0" fontId="7" fillId="0" borderId="19" xfId="0" applyFont="1" applyBorder="1"/>
    <xf numFmtId="3" fontId="3" fillId="0" borderId="12" xfId="0" applyNumberFormat="1" applyFont="1" applyBorder="1" applyAlignment="1">
      <alignment horizontal="right" wrapText="1"/>
    </xf>
    <xf numFmtId="0" fontId="0" fillId="3" borderId="20" xfId="0" applyFill="1" applyBorder="1"/>
    <xf numFmtId="3" fontId="3" fillId="0" borderId="21" xfId="0" applyNumberFormat="1" applyFont="1" applyBorder="1" applyAlignment="1">
      <alignment horizontal="right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1">
    <cellStyle name="Paprastas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43"/>
  <sheetViews>
    <sheetView topLeftCell="B1" workbookViewId="0">
      <pane ySplit="1" topLeftCell="A23" activePane="bottomLeft" state="frozen"/>
      <selection pane="bottomLeft" activeCell="R43" sqref="Q43:R43"/>
    </sheetView>
  </sheetViews>
  <sheetFormatPr defaultRowHeight="15"/>
  <cols>
    <col min="1" max="1" width="14.5703125" customWidth="1"/>
    <col min="2" max="2" width="13" customWidth="1"/>
    <col min="3" max="4" width="11.85546875" customWidth="1"/>
    <col min="5" max="5" width="11.5703125" customWidth="1"/>
    <col min="6" max="6" width="14" hidden="1" customWidth="1"/>
    <col min="7" max="7" width="9.42578125" hidden="1" customWidth="1"/>
    <col min="8" max="8" width="13.28515625" hidden="1" customWidth="1"/>
    <col min="9" max="9" width="11.85546875" customWidth="1"/>
    <col min="10" max="10" width="0" hidden="1" customWidth="1"/>
    <col min="11" max="11" width="9.5703125" customWidth="1"/>
    <col min="12" max="12" width="9.42578125" style="29" customWidth="1"/>
    <col min="13" max="13" width="14.42578125" hidden="1" customWidth="1"/>
    <col min="14" max="14" width="9.85546875" customWidth="1"/>
    <col min="15" max="15" width="9.28515625" customWidth="1"/>
    <col min="16" max="17" width="11.85546875" customWidth="1"/>
    <col min="18" max="18" width="11.28515625" customWidth="1"/>
    <col min="19" max="19" width="13.28515625" hidden="1" customWidth="1"/>
    <col min="20" max="20" width="13.85546875" hidden="1" customWidth="1"/>
    <col min="21" max="21" width="15.28515625" hidden="1" customWidth="1"/>
    <col min="22" max="22" width="13.7109375" hidden="1" customWidth="1"/>
    <col min="23" max="23" width="14.7109375" hidden="1" customWidth="1"/>
    <col min="24" max="24" width="12.7109375" hidden="1" customWidth="1"/>
    <col min="25" max="25" width="16" hidden="1" customWidth="1"/>
    <col min="26" max="27" width="14.7109375" hidden="1" customWidth="1"/>
    <col min="28" max="28" width="16.28515625" hidden="1" customWidth="1"/>
  </cols>
  <sheetData>
    <row r="1" spans="1:28" s="8" customFormat="1" ht="60">
      <c r="A1" s="8" t="s">
        <v>0</v>
      </c>
      <c r="B1" s="8" t="s">
        <v>1</v>
      </c>
      <c r="C1" s="8" t="s">
        <v>93</v>
      </c>
      <c r="D1" s="8" t="s">
        <v>94</v>
      </c>
      <c r="E1" s="8" t="s">
        <v>95</v>
      </c>
      <c r="F1" s="8" t="s">
        <v>2</v>
      </c>
      <c r="G1" s="61" t="s">
        <v>80</v>
      </c>
      <c r="H1" s="62"/>
      <c r="I1" s="8" t="s">
        <v>96</v>
      </c>
      <c r="J1" s="8" t="s">
        <v>2</v>
      </c>
      <c r="K1" s="8" t="s">
        <v>3</v>
      </c>
      <c r="L1" s="28" t="s">
        <v>4</v>
      </c>
      <c r="M1" s="8" t="s">
        <v>5</v>
      </c>
      <c r="N1" s="8" t="s">
        <v>98</v>
      </c>
      <c r="O1" s="8" t="s">
        <v>97</v>
      </c>
      <c r="P1" s="8" t="s">
        <v>99</v>
      </c>
      <c r="Q1" s="8" t="s">
        <v>100</v>
      </c>
      <c r="R1" s="8" t="s">
        <v>101</v>
      </c>
      <c r="S1" s="8" t="s">
        <v>6</v>
      </c>
      <c r="T1" s="8" t="s">
        <v>81</v>
      </c>
      <c r="U1" s="8" t="s">
        <v>82</v>
      </c>
      <c r="V1" s="8" t="s">
        <v>7</v>
      </c>
      <c r="W1" s="8" t="s">
        <v>8</v>
      </c>
      <c r="X1" s="8" t="s">
        <v>6</v>
      </c>
      <c r="Y1" s="8" t="s">
        <v>83</v>
      </c>
      <c r="Z1" s="8" t="s">
        <v>84</v>
      </c>
      <c r="AA1" s="8" t="s">
        <v>7</v>
      </c>
      <c r="AB1" s="8" t="s">
        <v>8</v>
      </c>
    </row>
    <row r="2" spans="1:28">
      <c r="A2" s="1">
        <v>39782</v>
      </c>
      <c r="B2" t="s">
        <v>9</v>
      </c>
      <c r="C2">
        <v>0</v>
      </c>
      <c r="D2">
        <v>0</v>
      </c>
      <c r="E2">
        <v>0</v>
      </c>
      <c r="F2">
        <v>0</v>
      </c>
      <c r="N2">
        <v>2972</v>
      </c>
      <c r="O2">
        <v>9602</v>
      </c>
      <c r="P2">
        <f>N2+O2</f>
        <v>12574</v>
      </c>
    </row>
    <row r="3" spans="1:28" s="4" customFormat="1">
      <c r="A3" s="7">
        <v>39813</v>
      </c>
      <c r="B3" s="4" t="s">
        <v>10</v>
      </c>
      <c r="C3" s="4">
        <v>719172</v>
      </c>
      <c r="D3" s="4">
        <v>1117388</v>
      </c>
      <c r="E3" s="4">
        <f>C3+D3</f>
        <v>1836560</v>
      </c>
      <c r="F3" s="5">
        <f>E3/7</f>
        <v>262365.71428571426</v>
      </c>
      <c r="G3" s="4" t="s">
        <v>11</v>
      </c>
      <c r="H3" s="4">
        <v>1836560</v>
      </c>
      <c r="I3" s="4">
        <v>1872686</v>
      </c>
      <c r="J3" s="5">
        <v>267527</v>
      </c>
      <c r="K3" s="4">
        <f>I3-E3</f>
        <v>36126</v>
      </c>
      <c r="L3" s="30">
        <f>K3*100/I3</f>
        <v>1.9291007675606056</v>
      </c>
      <c r="M3" s="4">
        <v>1872686</v>
      </c>
      <c r="N3" s="4">
        <v>1066</v>
      </c>
      <c r="O3" s="4">
        <v>1716</v>
      </c>
      <c r="P3" s="4">
        <f>N3+O3</f>
        <v>2782</v>
      </c>
      <c r="Q3" s="4">
        <f>C3-N2-N3</f>
        <v>715134</v>
      </c>
      <c r="R3" s="4">
        <f>D3-O2-O3</f>
        <v>1106070</v>
      </c>
      <c r="X3" s="4" t="s">
        <v>12</v>
      </c>
      <c r="Y3" s="6">
        <v>179653.64</v>
      </c>
      <c r="Z3" s="6">
        <v>66171.72</v>
      </c>
      <c r="AA3" s="6">
        <v>245825.36</v>
      </c>
      <c r="AB3" s="6">
        <v>245825.36</v>
      </c>
    </row>
    <row r="5" spans="1:28">
      <c r="A5" s="1">
        <v>39844</v>
      </c>
      <c r="B5" t="s">
        <v>13</v>
      </c>
      <c r="C5">
        <v>1114627</v>
      </c>
      <c r="D5">
        <v>1485996</v>
      </c>
      <c r="E5">
        <f>C5+D5</f>
        <v>2600623</v>
      </c>
      <c r="F5" s="2">
        <f>E5/7</f>
        <v>371517.57142857142</v>
      </c>
      <c r="I5">
        <v>2644421</v>
      </c>
      <c r="J5" s="2">
        <v>377774</v>
      </c>
      <c r="K5">
        <f>I5-E5</f>
        <v>43798</v>
      </c>
      <c r="L5" s="29">
        <f>K5*100/I5</f>
        <v>1.656241574242528</v>
      </c>
      <c r="M5">
        <v>4517107</v>
      </c>
      <c r="N5">
        <v>518</v>
      </c>
      <c r="O5">
        <v>690</v>
      </c>
      <c r="P5">
        <f>N5+O5</f>
        <v>1208</v>
      </c>
      <c r="Q5">
        <f>C5-N5</f>
        <v>1114109</v>
      </c>
      <c r="R5">
        <f>D5-O5</f>
        <v>1485306</v>
      </c>
      <c r="S5" t="s">
        <v>14</v>
      </c>
      <c r="T5" s="3">
        <v>273094.76</v>
      </c>
      <c r="U5" s="3">
        <v>61293.34</v>
      </c>
      <c r="V5" s="3">
        <v>334388.09999999998</v>
      </c>
      <c r="X5" t="s">
        <v>14</v>
      </c>
      <c r="Y5" s="3">
        <v>364083.88</v>
      </c>
      <c r="Z5" s="3">
        <v>81714.92</v>
      </c>
      <c r="AA5" s="3">
        <v>445798.8</v>
      </c>
    </row>
    <row r="6" spans="1:28">
      <c r="A6" s="1">
        <v>39872</v>
      </c>
      <c r="B6" t="s">
        <v>15</v>
      </c>
      <c r="C6">
        <v>739624</v>
      </c>
      <c r="D6">
        <v>986048</v>
      </c>
      <c r="E6">
        <f t="shared" ref="E6:E16" si="0">C6+D6</f>
        <v>1725672</v>
      </c>
      <c r="F6" s="2">
        <f t="shared" ref="F6:F16" si="1">E6/7</f>
        <v>246524.57142857142</v>
      </c>
      <c r="I6">
        <v>1754830</v>
      </c>
      <c r="J6" s="2">
        <v>250690</v>
      </c>
      <c r="K6">
        <f t="shared" ref="K6:K16" si="2">I6-E6</f>
        <v>29158</v>
      </c>
      <c r="L6" s="29">
        <f t="shared" ref="L6:L43" si="3">K6*100/I6</f>
        <v>1.661585452721916</v>
      </c>
      <c r="M6">
        <v>6271937</v>
      </c>
      <c r="N6">
        <v>579</v>
      </c>
      <c r="O6">
        <v>770</v>
      </c>
      <c r="P6">
        <f t="shared" ref="P6:P42" si="4">N6+O6</f>
        <v>1349</v>
      </c>
      <c r="Q6">
        <f t="shared" ref="Q6:Q43" si="5">C6-N6</f>
        <v>739045</v>
      </c>
      <c r="R6">
        <f t="shared" ref="R6:R43" si="6">D6-O6</f>
        <v>985278</v>
      </c>
      <c r="S6" t="s">
        <v>16</v>
      </c>
      <c r="T6" s="3">
        <v>181215.28</v>
      </c>
      <c r="U6" s="3">
        <v>40671.919999999998</v>
      </c>
      <c r="V6" s="3">
        <v>221887.2</v>
      </c>
      <c r="X6" t="s">
        <v>16</v>
      </c>
      <c r="Y6" s="3">
        <v>241591.62</v>
      </c>
      <c r="Z6" s="3">
        <v>54222.78</v>
      </c>
      <c r="AA6" s="3">
        <v>295814.40000000002</v>
      </c>
    </row>
    <row r="7" spans="1:28">
      <c r="A7" s="1">
        <v>39903</v>
      </c>
      <c r="B7" t="s">
        <v>17</v>
      </c>
      <c r="C7">
        <v>768676</v>
      </c>
      <c r="D7">
        <v>1024780</v>
      </c>
      <c r="E7">
        <f t="shared" si="0"/>
        <v>1793456</v>
      </c>
      <c r="F7" s="2">
        <f t="shared" si="1"/>
        <v>256208</v>
      </c>
      <c r="G7" t="s">
        <v>18</v>
      </c>
      <c r="H7">
        <v>6119751</v>
      </c>
      <c r="I7">
        <v>1825787</v>
      </c>
      <c r="J7" s="2">
        <v>260827</v>
      </c>
      <c r="K7">
        <f t="shared" si="2"/>
        <v>32331</v>
      </c>
      <c r="L7" s="29">
        <f t="shared" si="3"/>
        <v>1.770798017512448</v>
      </c>
      <c r="M7">
        <v>8097724</v>
      </c>
      <c r="N7">
        <v>1032</v>
      </c>
      <c r="O7">
        <v>1375</v>
      </c>
      <c r="P7">
        <f t="shared" si="4"/>
        <v>2407</v>
      </c>
      <c r="Q7">
        <f t="shared" si="5"/>
        <v>767644</v>
      </c>
      <c r="R7">
        <f t="shared" si="6"/>
        <v>1023405</v>
      </c>
      <c r="S7" t="s">
        <v>19</v>
      </c>
      <c r="T7" s="3">
        <v>188333.31</v>
      </c>
      <c r="U7" s="3">
        <v>42269.49</v>
      </c>
      <c r="V7" s="3">
        <v>230602.8</v>
      </c>
      <c r="W7" s="3">
        <v>786878.1</v>
      </c>
      <c r="X7" t="s">
        <v>19</v>
      </c>
      <c r="Y7" s="3">
        <v>251081.35</v>
      </c>
      <c r="Z7" s="3">
        <v>56352.65</v>
      </c>
      <c r="AA7" s="3">
        <v>307434</v>
      </c>
      <c r="AB7" s="3">
        <v>1049047.2</v>
      </c>
    </row>
    <row r="8" spans="1:28">
      <c r="A8" s="1">
        <v>39933</v>
      </c>
      <c r="B8" t="s">
        <v>20</v>
      </c>
      <c r="C8">
        <v>715034</v>
      </c>
      <c r="D8">
        <v>953267</v>
      </c>
      <c r="E8">
        <f t="shared" si="0"/>
        <v>1668301</v>
      </c>
      <c r="F8" s="2">
        <f t="shared" si="1"/>
        <v>238328.71428571429</v>
      </c>
      <c r="I8">
        <v>1700056</v>
      </c>
      <c r="J8" s="2">
        <v>242865</v>
      </c>
      <c r="K8">
        <f t="shared" si="2"/>
        <v>31755</v>
      </c>
      <c r="L8" s="29">
        <f t="shared" si="3"/>
        <v>1.8678796463175331</v>
      </c>
      <c r="M8">
        <v>9797780</v>
      </c>
      <c r="N8">
        <v>476</v>
      </c>
      <c r="O8">
        <v>634</v>
      </c>
      <c r="P8">
        <f t="shared" si="4"/>
        <v>1110</v>
      </c>
      <c r="Q8">
        <f t="shared" si="5"/>
        <v>714558</v>
      </c>
      <c r="R8">
        <f t="shared" si="6"/>
        <v>952633</v>
      </c>
      <c r="S8" t="s">
        <v>21</v>
      </c>
      <c r="T8" s="3">
        <v>175190.48</v>
      </c>
      <c r="U8" s="3">
        <v>39319.72</v>
      </c>
      <c r="V8" s="3">
        <v>214510.2</v>
      </c>
      <c r="X8" t="s">
        <v>21</v>
      </c>
      <c r="Y8" s="3">
        <v>233559.95</v>
      </c>
      <c r="Z8" s="3">
        <v>52420.15</v>
      </c>
      <c r="AA8" s="3">
        <v>285980.09999999998</v>
      </c>
    </row>
    <row r="9" spans="1:28">
      <c r="A9" s="1">
        <v>39964</v>
      </c>
      <c r="B9" t="s">
        <v>22</v>
      </c>
      <c r="C9">
        <v>947793</v>
      </c>
      <c r="D9">
        <v>1263576</v>
      </c>
      <c r="E9">
        <f t="shared" si="0"/>
        <v>2211369</v>
      </c>
      <c r="F9" s="2">
        <f t="shared" si="1"/>
        <v>315909.85714285716</v>
      </c>
      <c r="I9">
        <v>2249311</v>
      </c>
      <c r="J9" s="2">
        <v>321330</v>
      </c>
      <c r="K9">
        <f t="shared" si="2"/>
        <v>37942</v>
      </c>
      <c r="L9" s="29">
        <f t="shared" si="3"/>
        <v>1.6868276552241999</v>
      </c>
      <c r="M9">
        <v>12047091</v>
      </c>
      <c r="N9">
        <v>527</v>
      </c>
      <c r="O9">
        <v>703</v>
      </c>
      <c r="P9">
        <f t="shared" si="4"/>
        <v>1230</v>
      </c>
      <c r="Q9">
        <f t="shared" si="5"/>
        <v>947266</v>
      </c>
      <c r="R9">
        <f t="shared" si="6"/>
        <v>1262873</v>
      </c>
      <c r="S9" t="s">
        <v>23</v>
      </c>
      <c r="T9" s="3">
        <v>232218.76</v>
      </c>
      <c r="U9" s="3">
        <v>52119.14</v>
      </c>
      <c r="V9" s="3">
        <v>284337.90000000002</v>
      </c>
      <c r="X9" t="s">
        <v>23</v>
      </c>
      <c r="Y9" s="3">
        <v>309588.76</v>
      </c>
      <c r="Z9" s="3">
        <v>69484.039999999994</v>
      </c>
      <c r="AA9" s="3">
        <v>379072.8</v>
      </c>
    </row>
    <row r="10" spans="1:28">
      <c r="A10" s="1">
        <v>39994</v>
      </c>
      <c r="B10" t="s">
        <v>24</v>
      </c>
      <c r="C10">
        <v>972592</v>
      </c>
      <c r="D10">
        <v>1296637</v>
      </c>
      <c r="E10">
        <f t="shared" si="0"/>
        <v>2269229</v>
      </c>
      <c r="F10" s="2">
        <f t="shared" si="1"/>
        <v>324175.57142857142</v>
      </c>
      <c r="G10" t="s">
        <v>25</v>
      </c>
      <c r="H10">
        <v>6148899</v>
      </c>
      <c r="I10">
        <v>2307513</v>
      </c>
      <c r="J10" s="2">
        <v>329645</v>
      </c>
      <c r="K10">
        <f t="shared" si="2"/>
        <v>38284</v>
      </c>
      <c r="L10" s="29">
        <f t="shared" si="3"/>
        <v>1.6591022455778148</v>
      </c>
      <c r="M10">
        <v>14354604</v>
      </c>
      <c r="N10">
        <v>342</v>
      </c>
      <c r="O10">
        <v>455</v>
      </c>
      <c r="P10">
        <f t="shared" si="4"/>
        <v>797</v>
      </c>
      <c r="Q10">
        <f t="shared" si="5"/>
        <v>972250</v>
      </c>
      <c r="R10">
        <f t="shared" si="6"/>
        <v>1296182</v>
      </c>
      <c r="S10" t="s">
        <v>26</v>
      </c>
      <c r="T10" s="3">
        <v>238294.77</v>
      </c>
      <c r="U10" s="3">
        <v>53482.83</v>
      </c>
      <c r="V10" s="3">
        <v>291777.59999999998</v>
      </c>
      <c r="W10" s="3">
        <v>790625.7</v>
      </c>
      <c r="X10" t="s">
        <v>26</v>
      </c>
      <c r="Y10" s="3">
        <v>317689.03000000003</v>
      </c>
      <c r="Z10" s="3">
        <v>71302.070000000007</v>
      </c>
      <c r="AA10" s="3">
        <v>388991.1</v>
      </c>
      <c r="AB10" s="3">
        <v>1054044</v>
      </c>
    </row>
    <row r="11" spans="1:28">
      <c r="A11" s="1">
        <v>40025</v>
      </c>
      <c r="B11" t="s">
        <v>27</v>
      </c>
      <c r="C11">
        <v>739724</v>
      </c>
      <c r="D11">
        <v>986182</v>
      </c>
      <c r="E11">
        <f t="shared" si="0"/>
        <v>1725906</v>
      </c>
      <c r="F11" s="2">
        <f t="shared" si="1"/>
        <v>246558</v>
      </c>
      <c r="I11">
        <v>1761435</v>
      </c>
      <c r="J11" s="2">
        <v>251634</v>
      </c>
      <c r="K11">
        <f t="shared" si="2"/>
        <v>35529</v>
      </c>
      <c r="L11" s="29">
        <f t="shared" si="3"/>
        <v>2.0170485995793204</v>
      </c>
      <c r="M11">
        <v>16116039</v>
      </c>
      <c r="N11">
        <v>903</v>
      </c>
      <c r="O11">
        <v>1202</v>
      </c>
      <c r="P11">
        <f t="shared" si="4"/>
        <v>2105</v>
      </c>
      <c r="Q11">
        <f t="shared" si="5"/>
        <v>738821</v>
      </c>
      <c r="R11">
        <f t="shared" si="6"/>
        <v>984980</v>
      </c>
      <c r="S11" t="s">
        <v>28</v>
      </c>
      <c r="T11" s="3">
        <v>181239.78</v>
      </c>
      <c r="U11" s="3">
        <v>40677.42</v>
      </c>
      <c r="V11" s="3">
        <v>221917.2</v>
      </c>
      <c r="X11" t="s">
        <v>28</v>
      </c>
      <c r="Y11" s="3">
        <v>241624.45</v>
      </c>
      <c r="Z11" s="3">
        <v>54230.15</v>
      </c>
      <c r="AA11" s="3">
        <v>295854.59999999998</v>
      </c>
    </row>
    <row r="12" spans="1:28">
      <c r="A12" s="1">
        <v>40056</v>
      </c>
      <c r="B12" t="s">
        <v>29</v>
      </c>
      <c r="C12">
        <v>818586</v>
      </c>
      <c r="D12">
        <v>1091321</v>
      </c>
      <c r="E12">
        <f t="shared" si="0"/>
        <v>1909907</v>
      </c>
      <c r="F12" s="2">
        <f t="shared" si="1"/>
        <v>272843.85714285716</v>
      </c>
      <c r="I12">
        <v>1945926</v>
      </c>
      <c r="J12" s="2">
        <v>277989</v>
      </c>
      <c r="K12">
        <f t="shared" si="2"/>
        <v>36019</v>
      </c>
      <c r="L12" s="29">
        <f t="shared" si="3"/>
        <v>1.8509953615913453</v>
      </c>
      <c r="M12">
        <v>18061965</v>
      </c>
      <c r="N12">
        <v>267</v>
      </c>
      <c r="O12">
        <v>356</v>
      </c>
      <c r="P12">
        <f t="shared" si="4"/>
        <v>623</v>
      </c>
      <c r="Q12">
        <f t="shared" si="5"/>
        <v>818319</v>
      </c>
      <c r="R12">
        <f t="shared" si="6"/>
        <v>1090965</v>
      </c>
      <c r="S12" t="s">
        <v>30</v>
      </c>
      <c r="T12" s="3">
        <v>200561.76</v>
      </c>
      <c r="U12" s="3">
        <v>45014.04</v>
      </c>
      <c r="V12" s="3">
        <v>245575.8</v>
      </c>
      <c r="X12" t="s">
        <v>30</v>
      </c>
      <c r="Y12" s="3">
        <v>267384.56</v>
      </c>
      <c r="Z12" s="3">
        <v>60011.74</v>
      </c>
      <c r="AA12" s="3">
        <v>327396.3</v>
      </c>
    </row>
    <row r="13" spans="1:28">
      <c r="A13" s="1">
        <v>40086</v>
      </c>
      <c r="B13" t="s">
        <v>31</v>
      </c>
      <c r="C13">
        <v>1195805</v>
      </c>
      <c r="D13">
        <v>1594226</v>
      </c>
      <c r="E13">
        <f t="shared" si="0"/>
        <v>2790031</v>
      </c>
      <c r="F13" s="2">
        <f t="shared" si="1"/>
        <v>398575.85714285716</v>
      </c>
      <c r="G13" t="s">
        <v>32</v>
      </c>
      <c r="H13">
        <v>6425844</v>
      </c>
      <c r="I13">
        <v>2837136</v>
      </c>
      <c r="J13" s="2">
        <v>405305</v>
      </c>
      <c r="K13">
        <f t="shared" si="2"/>
        <v>47105</v>
      </c>
      <c r="L13" s="29">
        <f t="shared" si="3"/>
        <v>1.6603010923692061</v>
      </c>
      <c r="M13">
        <v>20899101</v>
      </c>
      <c r="N13">
        <v>193</v>
      </c>
      <c r="O13">
        <v>263</v>
      </c>
      <c r="P13">
        <f t="shared" si="4"/>
        <v>456</v>
      </c>
      <c r="Q13">
        <f t="shared" si="5"/>
        <v>1195612</v>
      </c>
      <c r="R13">
        <f t="shared" si="6"/>
        <v>1593963</v>
      </c>
      <c r="S13" t="s">
        <v>33</v>
      </c>
      <c r="T13" s="3">
        <v>292984.18</v>
      </c>
      <c r="U13" s="3">
        <v>65757.320000000007</v>
      </c>
      <c r="V13" s="3">
        <v>358741.5</v>
      </c>
      <c r="W13" s="3">
        <v>826234.5</v>
      </c>
      <c r="X13" t="s">
        <v>33</v>
      </c>
      <c r="Y13" s="3">
        <v>390601.31</v>
      </c>
      <c r="Z13" s="3">
        <v>87666.49</v>
      </c>
      <c r="AA13" s="3">
        <v>478267.8</v>
      </c>
      <c r="AB13" s="3">
        <v>1101518.7</v>
      </c>
    </row>
    <row r="14" spans="1:28">
      <c r="A14" s="1">
        <v>40117</v>
      </c>
      <c r="B14" t="s">
        <v>34</v>
      </c>
      <c r="C14">
        <v>1209664</v>
      </c>
      <c r="D14">
        <v>1612696</v>
      </c>
      <c r="E14">
        <f t="shared" si="0"/>
        <v>2822360</v>
      </c>
      <c r="F14" s="2">
        <f t="shared" si="1"/>
        <v>403194.28571428574</v>
      </c>
      <c r="I14">
        <v>2867511</v>
      </c>
      <c r="J14" s="2">
        <v>409644</v>
      </c>
      <c r="K14">
        <f t="shared" si="2"/>
        <v>45151</v>
      </c>
      <c r="L14" s="29">
        <f t="shared" si="3"/>
        <v>1.5745711175998975</v>
      </c>
      <c r="M14">
        <v>23766612</v>
      </c>
      <c r="N14">
        <v>249</v>
      </c>
      <c r="O14">
        <v>331</v>
      </c>
      <c r="P14">
        <f t="shared" si="4"/>
        <v>580</v>
      </c>
      <c r="Q14">
        <f t="shared" si="5"/>
        <v>1209415</v>
      </c>
      <c r="R14">
        <f t="shared" si="6"/>
        <v>1612365</v>
      </c>
      <c r="S14" t="s">
        <v>35</v>
      </c>
      <c r="T14" s="3">
        <v>296379.78000000003</v>
      </c>
      <c r="U14" s="3">
        <v>66519.42</v>
      </c>
      <c r="V14" s="3">
        <v>362899.20000000001</v>
      </c>
      <c r="X14" t="s">
        <v>35</v>
      </c>
      <c r="Y14" s="3">
        <v>395126.65</v>
      </c>
      <c r="Z14" s="3">
        <v>88682.15</v>
      </c>
      <c r="AA14" s="3">
        <v>483808.8</v>
      </c>
    </row>
    <row r="15" spans="1:28">
      <c r="A15" s="1">
        <v>40147</v>
      </c>
      <c r="B15" t="s">
        <v>9</v>
      </c>
      <c r="C15">
        <v>1598381</v>
      </c>
      <c r="D15">
        <v>2130928</v>
      </c>
      <c r="E15">
        <f t="shared" si="0"/>
        <v>3729309</v>
      </c>
      <c r="F15" s="2">
        <f t="shared" si="1"/>
        <v>532758.42857142852</v>
      </c>
      <c r="I15">
        <v>3777731</v>
      </c>
      <c r="J15" s="2">
        <v>539676</v>
      </c>
      <c r="K15">
        <f t="shared" si="2"/>
        <v>48422</v>
      </c>
      <c r="L15" s="29">
        <f t="shared" si="3"/>
        <v>1.2817746949160753</v>
      </c>
      <c r="M15">
        <v>27544343</v>
      </c>
      <c r="N15">
        <v>179</v>
      </c>
      <c r="O15">
        <v>241</v>
      </c>
      <c r="P15">
        <f t="shared" si="4"/>
        <v>420</v>
      </c>
      <c r="Q15">
        <f t="shared" si="5"/>
        <v>1598202</v>
      </c>
      <c r="R15">
        <f t="shared" si="6"/>
        <v>2130687</v>
      </c>
      <c r="S15" t="s">
        <v>36</v>
      </c>
      <c r="T15" s="3">
        <v>391619.33</v>
      </c>
      <c r="U15" s="3">
        <v>87894.97</v>
      </c>
      <c r="V15" s="3">
        <v>479514.3</v>
      </c>
      <c r="X15" t="s">
        <v>36</v>
      </c>
      <c r="Y15" s="3">
        <v>522098.67</v>
      </c>
      <c r="Z15" s="3">
        <v>117179.73</v>
      </c>
      <c r="AA15" s="3">
        <v>639278.4</v>
      </c>
    </row>
    <row r="16" spans="1:28">
      <c r="A16" s="1">
        <v>40178</v>
      </c>
      <c r="B16" t="s">
        <v>10</v>
      </c>
      <c r="C16">
        <v>1052394</v>
      </c>
      <c r="D16">
        <v>1403030</v>
      </c>
      <c r="E16">
        <f t="shared" si="0"/>
        <v>2455424</v>
      </c>
      <c r="F16" s="2">
        <f t="shared" si="1"/>
        <v>350774.85714285716</v>
      </c>
      <c r="G16" t="s">
        <v>37</v>
      </c>
      <c r="H16">
        <v>9007093</v>
      </c>
      <c r="I16">
        <v>2491657</v>
      </c>
      <c r="J16" s="2">
        <v>355951</v>
      </c>
      <c r="K16">
        <f t="shared" si="2"/>
        <v>36233</v>
      </c>
      <c r="L16" s="29">
        <f t="shared" si="3"/>
        <v>1.4541728656873718</v>
      </c>
      <c r="M16">
        <v>30036000</v>
      </c>
      <c r="N16">
        <v>522</v>
      </c>
      <c r="O16">
        <v>698</v>
      </c>
      <c r="P16">
        <f t="shared" si="4"/>
        <v>1220</v>
      </c>
      <c r="Q16">
        <f t="shared" si="5"/>
        <v>1051872</v>
      </c>
      <c r="R16">
        <f t="shared" si="6"/>
        <v>1402332</v>
      </c>
      <c r="S16" t="s">
        <v>38</v>
      </c>
      <c r="T16" s="3">
        <v>257847.05</v>
      </c>
      <c r="U16" s="3">
        <v>57871.15</v>
      </c>
      <c r="V16" s="3">
        <v>315718.2</v>
      </c>
      <c r="W16" s="3">
        <v>1158131.7</v>
      </c>
      <c r="X16" t="s">
        <v>38</v>
      </c>
      <c r="Y16" s="3">
        <v>343756.38</v>
      </c>
      <c r="Z16" s="3">
        <v>77152.62</v>
      </c>
      <c r="AA16" s="3">
        <v>420909</v>
      </c>
      <c r="AB16" s="3">
        <v>1543996.2</v>
      </c>
    </row>
    <row r="17" spans="1:28" s="4" customFormat="1">
      <c r="A17" s="4" t="s">
        <v>39</v>
      </c>
      <c r="C17" s="4">
        <f>SUM(C5:C16)</f>
        <v>11872900</v>
      </c>
      <c r="D17" s="4">
        <f>SUM(D5:D16)</f>
        <v>15828687</v>
      </c>
      <c r="E17" s="4">
        <f>C17+D17</f>
        <v>27701587</v>
      </c>
      <c r="F17" s="2"/>
      <c r="H17" s="4">
        <v>27701587</v>
      </c>
      <c r="I17" s="4">
        <f>SUM(I5:I16)</f>
        <v>28163314</v>
      </c>
      <c r="J17" s="5">
        <v>4023331</v>
      </c>
      <c r="K17" s="4">
        <f>I17-E17</f>
        <v>461727</v>
      </c>
      <c r="L17" s="30">
        <f t="shared" si="3"/>
        <v>1.6394626001755332</v>
      </c>
      <c r="M17" s="4">
        <v>30036000</v>
      </c>
      <c r="N17" s="4">
        <v>5787</v>
      </c>
      <c r="O17" s="4">
        <v>7718</v>
      </c>
      <c r="P17" s="4">
        <f t="shared" si="4"/>
        <v>13505</v>
      </c>
      <c r="Q17" s="4">
        <f>C17-N17</f>
        <v>11867113</v>
      </c>
      <c r="R17" s="4">
        <f t="shared" si="6"/>
        <v>15820969</v>
      </c>
      <c r="S17" s="4" t="s">
        <v>39</v>
      </c>
      <c r="T17" s="6">
        <v>2908979.24</v>
      </c>
      <c r="U17" s="6">
        <v>652890.76</v>
      </c>
      <c r="V17" s="6">
        <v>3561870</v>
      </c>
      <c r="X17" s="4" t="s">
        <v>39</v>
      </c>
      <c r="Y17" s="6">
        <v>3878186.61</v>
      </c>
      <c r="Z17" s="6">
        <v>870419.49</v>
      </c>
      <c r="AA17" s="6">
        <v>4748606.0999999996</v>
      </c>
    </row>
    <row r="18" spans="1:28">
      <c r="A18" s="1">
        <v>40209</v>
      </c>
      <c r="B18" t="s">
        <v>13</v>
      </c>
      <c r="C18">
        <v>1096683</v>
      </c>
      <c r="D18">
        <v>1462070</v>
      </c>
      <c r="E18">
        <f>C18+D18</f>
        <v>2558753</v>
      </c>
      <c r="F18" s="2">
        <f>E18/7</f>
        <v>365536.14285714284</v>
      </c>
      <c r="I18">
        <v>2596670</v>
      </c>
      <c r="J18" s="2">
        <v>370953</v>
      </c>
      <c r="K18">
        <f>I18-E18</f>
        <v>37917</v>
      </c>
      <c r="L18" s="29">
        <f t="shared" si="3"/>
        <v>1.460216354022652</v>
      </c>
      <c r="M18">
        <v>32632670</v>
      </c>
      <c r="N18">
        <v>1279</v>
      </c>
      <c r="O18">
        <v>1702</v>
      </c>
      <c r="P18">
        <f t="shared" si="4"/>
        <v>2981</v>
      </c>
      <c r="Q18" s="9">
        <f t="shared" si="5"/>
        <v>1095404</v>
      </c>
      <c r="R18" s="9">
        <f t="shared" si="6"/>
        <v>1460368</v>
      </c>
      <c r="S18" t="s">
        <v>40</v>
      </c>
      <c r="T18" s="3">
        <v>159019.04</v>
      </c>
      <c r="U18" s="3">
        <v>169985.87</v>
      </c>
      <c r="V18" s="3">
        <v>329004.90999999997</v>
      </c>
      <c r="X18" t="s">
        <v>40</v>
      </c>
      <c r="Y18" s="3">
        <v>212000.15</v>
      </c>
      <c r="Z18" s="3">
        <v>226620.85</v>
      </c>
      <c r="AA18" s="3">
        <v>438621</v>
      </c>
    </row>
    <row r="19" spans="1:28">
      <c r="A19" s="1">
        <v>40237</v>
      </c>
      <c r="B19" t="s">
        <v>15</v>
      </c>
      <c r="C19">
        <v>759966</v>
      </c>
      <c r="D19">
        <v>1013171</v>
      </c>
      <c r="E19">
        <f t="shared" ref="E19:E29" si="7">C19+D19</f>
        <v>1773137</v>
      </c>
      <c r="F19" s="2">
        <v>253305</v>
      </c>
      <c r="I19">
        <v>1802441</v>
      </c>
      <c r="J19" s="2">
        <v>257492</v>
      </c>
      <c r="K19">
        <f t="shared" ref="K19:K29" si="8">I19-E19</f>
        <v>29304</v>
      </c>
      <c r="L19" s="29">
        <f t="shared" si="3"/>
        <v>1.6257952410092757</v>
      </c>
      <c r="M19">
        <v>34435111</v>
      </c>
      <c r="N19">
        <v>520</v>
      </c>
      <c r="O19">
        <v>694</v>
      </c>
      <c r="P19">
        <f t="shared" si="4"/>
        <v>1214</v>
      </c>
      <c r="Q19" s="9">
        <f t="shared" si="5"/>
        <v>759446</v>
      </c>
      <c r="R19" s="9">
        <f t="shared" si="6"/>
        <v>1012477</v>
      </c>
      <c r="S19" t="s">
        <v>41</v>
      </c>
      <c r="T19" s="3">
        <v>110195.07</v>
      </c>
      <c r="U19" s="3">
        <v>117794.73</v>
      </c>
      <c r="V19" s="3">
        <v>227989.8</v>
      </c>
      <c r="X19" t="s">
        <v>41</v>
      </c>
      <c r="Y19" s="3">
        <v>146909.79999999999</v>
      </c>
      <c r="Z19" s="3">
        <v>157041.51</v>
      </c>
      <c r="AA19" s="3">
        <v>303951.31</v>
      </c>
    </row>
    <row r="20" spans="1:28">
      <c r="A20" s="1">
        <v>40268</v>
      </c>
      <c r="B20" t="s">
        <v>17</v>
      </c>
      <c r="C20">
        <v>1276969</v>
      </c>
      <c r="D20">
        <v>1702425</v>
      </c>
      <c r="E20">
        <f t="shared" si="7"/>
        <v>2979394</v>
      </c>
      <c r="F20" s="2">
        <v>253305</v>
      </c>
      <c r="G20" t="s">
        <v>42</v>
      </c>
      <c r="H20">
        <v>7311284</v>
      </c>
      <c r="I20">
        <v>3020099</v>
      </c>
      <c r="J20" s="2">
        <v>431443</v>
      </c>
      <c r="K20">
        <f t="shared" si="8"/>
        <v>40705</v>
      </c>
      <c r="L20" s="29">
        <f t="shared" si="3"/>
        <v>1.3478034991568157</v>
      </c>
      <c r="M20">
        <v>37455210</v>
      </c>
      <c r="N20">
        <v>344</v>
      </c>
      <c r="O20">
        <v>457</v>
      </c>
      <c r="P20">
        <f t="shared" si="4"/>
        <v>801</v>
      </c>
      <c r="Q20" s="9">
        <f t="shared" si="5"/>
        <v>1276625</v>
      </c>
      <c r="R20" s="9">
        <f t="shared" si="6"/>
        <v>1701968</v>
      </c>
      <c r="S20" t="s">
        <v>43</v>
      </c>
      <c r="T20" s="3">
        <v>185160.51</v>
      </c>
      <c r="U20" s="3">
        <v>197930.2</v>
      </c>
      <c r="V20" s="3">
        <v>383090.71</v>
      </c>
      <c r="W20" s="3">
        <v>940085.42</v>
      </c>
      <c r="X20" t="s">
        <v>43</v>
      </c>
      <c r="Y20" s="3">
        <v>246851.63</v>
      </c>
      <c r="Z20" s="3">
        <v>263875.88</v>
      </c>
      <c r="AA20" s="3">
        <v>510727.51</v>
      </c>
      <c r="AB20" s="3">
        <v>1253299.82</v>
      </c>
    </row>
    <row r="21" spans="1:28">
      <c r="A21" s="1">
        <v>40298</v>
      </c>
      <c r="B21" t="s">
        <v>20</v>
      </c>
      <c r="C21">
        <v>781593</v>
      </c>
      <c r="D21">
        <v>1042004</v>
      </c>
      <c r="E21">
        <f t="shared" si="7"/>
        <v>1823597</v>
      </c>
      <c r="F21" s="2">
        <v>253305</v>
      </c>
      <c r="I21">
        <v>1854498</v>
      </c>
      <c r="J21" s="2">
        <v>264928</v>
      </c>
      <c r="K21">
        <f t="shared" si="8"/>
        <v>30901</v>
      </c>
      <c r="L21" s="29">
        <f t="shared" si="3"/>
        <v>1.6662730291431966</v>
      </c>
      <c r="M21">
        <v>39309708</v>
      </c>
      <c r="N21">
        <v>804</v>
      </c>
      <c r="O21">
        <v>1074</v>
      </c>
      <c r="P21">
        <f t="shared" si="4"/>
        <v>1878</v>
      </c>
      <c r="Q21" s="9">
        <f t="shared" si="5"/>
        <v>780789</v>
      </c>
      <c r="R21" s="9">
        <f t="shared" si="6"/>
        <v>1040930</v>
      </c>
      <c r="S21" t="s">
        <v>44</v>
      </c>
      <c r="T21" s="3">
        <v>113330.99</v>
      </c>
      <c r="U21" s="3">
        <v>121146.92</v>
      </c>
      <c r="V21" s="3">
        <v>234477.91</v>
      </c>
      <c r="X21" t="s">
        <v>44</v>
      </c>
      <c r="Y21" s="3">
        <v>151090.57999999999</v>
      </c>
      <c r="Z21" s="3">
        <v>161510.62</v>
      </c>
      <c r="AA21" s="3">
        <v>312601.2</v>
      </c>
    </row>
    <row r="22" spans="1:28">
      <c r="A22" s="1">
        <v>40329</v>
      </c>
      <c r="B22" t="s">
        <v>22</v>
      </c>
      <c r="C22">
        <v>766577</v>
      </c>
      <c r="D22">
        <v>1021979</v>
      </c>
      <c r="E22">
        <f t="shared" si="7"/>
        <v>1788556</v>
      </c>
      <c r="F22" s="2">
        <v>253305</v>
      </c>
      <c r="I22">
        <v>1821385</v>
      </c>
      <c r="J22" s="2">
        <v>260198</v>
      </c>
      <c r="K22">
        <f t="shared" si="8"/>
        <v>32829</v>
      </c>
      <c r="L22" s="29">
        <f t="shared" si="3"/>
        <v>1.8024195872920881</v>
      </c>
      <c r="M22">
        <v>41131093</v>
      </c>
      <c r="N22">
        <v>697</v>
      </c>
      <c r="O22">
        <v>925</v>
      </c>
      <c r="P22">
        <f t="shared" si="4"/>
        <v>1622</v>
      </c>
      <c r="Q22" s="9">
        <f t="shared" si="5"/>
        <v>765880</v>
      </c>
      <c r="R22" s="9">
        <f t="shared" si="6"/>
        <v>1021054</v>
      </c>
      <c r="S22" t="s">
        <v>45</v>
      </c>
      <c r="T22" s="3">
        <v>111153.67</v>
      </c>
      <c r="U22" s="3">
        <v>118819.44</v>
      </c>
      <c r="V22" s="3">
        <v>229973.11</v>
      </c>
      <c r="X22" t="s">
        <v>45</v>
      </c>
      <c r="Y22" s="3">
        <v>148186.96</v>
      </c>
      <c r="Z22" s="3">
        <v>158406.75</v>
      </c>
      <c r="AA22" s="3">
        <v>306593.71000000002</v>
      </c>
    </row>
    <row r="23" spans="1:28">
      <c r="A23" s="1">
        <v>40359</v>
      </c>
      <c r="B23" t="s">
        <v>24</v>
      </c>
      <c r="C23">
        <v>618126</v>
      </c>
      <c r="D23">
        <v>824074</v>
      </c>
      <c r="E23">
        <f t="shared" si="7"/>
        <v>1442200</v>
      </c>
      <c r="F23" s="2">
        <v>253305</v>
      </c>
      <c r="G23" t="s">
        <v>46</v>
      </c>
      <c r="H23">
        <v>5054353</v>
      </c>
      <c r="I23">
        <v>1474749</v>
      </c>
      <c r="J23" s="2">
        <v>210678</v>
      </c>
      <c r="K23">
        <f t="shared" si="8"/>
        <v>32549</v>
      </c>
      <c r="L23" s="29">
        <f t="shared" si="3"/>
        <v>2.2070874433547676</v>
      </c>
      <c r="M23">
        <v>42605842</v>
      </c>
      <c r="N23">
        <v>215</v>
      </c>
      <c r="O23">
        <v>288</v>
      </c>
      <c r="P23">
        <f t="shared" si="4"/>
        <v>503</v>
      </c>
      <c r="Q23" s="9">
        <f t="shared" si="5"/>
        <v>617911</v>
      </c>
      <c r="R23" s="9">
        <f t="shared" si="6"/>
        <v>823786</v>
      </c>
      <c r="S23" t="s">
        <v>47</v>
      </c>
      <c r="T23" s="3">
        <v>89628.27</v>
      </c>
      <c r="U23" s="3">
        <v>95809.53</v>
      </c>
      <c r="V23" s="3">
        <v>185437.8</v>
      </c>
      <c r="W23" s="3">
        <v>649888.81999999995</v>
      </c>
      <c r="X23" t="s">
        <v>47</v>
      </c>
      <c r="Y23" s="3">
        <v>119490.73</v>
      </c>
      <c r="Z23" s="3">
        <v>127731.47</v>
      </c>
      <c r="AA23" s="3">
        <v>247222.2</v>
      </c>
      <c r="AB23" s="3">
        <v>866417.11</v>
      </c>
    </row>
    <row r="24" spans="1:28">
      <c r="A24" s="1">
        <v>40390</v>
      </c>
      <c r="B24" t="s">
        <v>27</v>
      </c>
      <c r="C24">
        <v>438462</v>
      </c>
      <c r="D24">
        <v>584548</v>
      </c>
      <c r="E24">
        <f t="shared" si="7"/>
        <v>1023010</v>
      </c>
      <c r="F24" s="2">
        <v>253305</v>
      </c>
      <c r="I24">
        <v>1051187</v>
      </c>
      <c r="J24" s="2">
        <v>150170</v>
      </c>
      <c r="K24">
        <f t="shared" si="8"/>
        <v>28177</v>
      </c>
      <c r="L24" s="29">
        <f t="shared" si="3"/>
        <v>2.6804935753581427</v>
      </c>
      <c r="M24">
        <v>43657029</v>
      </c>
      <c r="N24">
        <v>816</v>
      </c>
      <c r="O24">
        <v>1088</v>
      </c>
      <c r="P24">
        <f t="shared" si="4"/>
        <v>1904</v>
      </c>
      <c r="Q24" s="9">
        <f t="shared" si="5"/>
        <v>437646</v>
      </c>
      <c r="R24" s="9">
        <f t="shared" si="6"/>
        <v>583460</v>
      </c>
      <c r="S24" t="s">
        <v>48</v>
      </c>
      <c r="T24" s="3">
        <v>63576.99</v>
      </c>
      <c r="U24" s="3">
        <v>67961.61</v>
      </c>
      <c r="V24" s="3">
        <v>131538.6</v>
      </c>
      <c r="X24" t="s">
        <v>48</v>
      </c>
      <c r="Y24" s="3">
        <v>84759.46</v>
      </c>
      <c r="Z24" s="3">
        <v>90604.94</v>
      </c>
      <c r="AA24" s="3">
        <v>175364.4</v>
      </c>
    </row>
    <row r="25" spans="1:28">
      <c r="A25" s="1">
        <v>40421</v>
      </c>
      <c r="B25" t="s">
        <v>29</v>
      </c>
      <c r="C25">
        <v>733650</v>
      </c>
      <c r="D25">
        <v>978085</v>
      </c>
      <c r="E25">
        <f t="shared" si="7"/>
        <v>1711735</v>
      </c>
      <c r="F25" s="2">
        <v>253305</v>
      </c>
      <c r="I25">
        <v>1747473</v>
      </c>
      <c r="J25" s="2">
        <v>249639</v>
      </c>
      <c r="K25">
        <f t="shared" si="8"/>
        <v>35738</v>
      </c>
      <c r="L25" s="29">
        <f t="shared" si="3"/>
        <v>2.0451245884771896</v>
      </c>
      <c r="M25">
        <v>45404502</v>
      </c>
      <c r="N25">
        <v>805</v>
      </c>
      <c r="O25">
        <v>1072</v>
      </c>
      <c r="P25">
        <f t="shared" si="4"/>
        <v>1877</v>
      </c>
      <c r="Q25" s="9">
        <f t="shared" si="5"/>
        <v>732845</v>
      </c>
      <c r="R25" s="9">
        <f t="shared" si="6"/>
        <v>977013</v>
      </c>
      <c r="S25" t="s">
        <v>49</v>
      </c>
      <c r="T25" s="3">
        <v>106379.25</v>
      </c>
      <c r="U25" s="3">
        <v>113715.75</v>
      </c>
      <c r="V25" s="3">
        <v>220095</v>
      </c>
      <c r="X25" t="s">
        <v>49</v>
      </c>
      <c r="Y25" s="3">
        <v>141822.32999999999</v>
      </c>
      <c r="Z25" s="3">
        <v>151603.18</v>
      </c>
      <c r="AA25" s="3">
        <v>293425.51</v>
      </c>
    </row>
    <row r="26" spans="1:28">
      <c r="A26" s="1">
        <v>40451</v>
      </c>
      <c r="B26" t="s">
        <v>31</v>
      </c>
      <c r="C26">
        <v>1277102</v>
      </c>
      <c r="D26">
        <v>1702601</v>
      </c>
      <c r="E26">
        <f t="shared" si="7"/>
        <v>2979703</v>
      </c>
      <c r="F26" s="2">
        <v>253305</v>
      </c>
      <c r="G26" t="s">
        <v>50</v>
      </c>
      <c r="H26">
        <v>5714448</v>
      </c>
      <c r="I26">
        <v>3023410</v>
      </c>
      <c r="J26" s="2">
        <v>431916</v>
      </c>
      <c r="K26">
        <f t="shared" si="8"/>
        <v>43707</v>
      </c>
      <c r="L26" s="29">
        <f t="shared" si="3"/>
        <v>1.4456193503362098</v>
      </c>
      <c r="M26">
        <v>48427912</v>
      </c>
      <c r="N26">
        <v>323</v>
      </c>
      <c r="O26">
        <v>428</v>
      </c>
      <c r="P26">
        <f t="shared" si="4"/>
        <v>751</v>
      </c>
      <c r="Q26" s="9">
        <f t="shared" si="5"/>
        <v>1276779</v>
      </c>
      <c r="R26" s="9">
        <f t="shared" si="6"/>
        <v>1702173</v>
      </c>
      <c r="S26" t="s">
        <v>51</v>
      </c>
      <c r="T26" s="3">
        <v>185179.79</v>
      </c>
      <c r="U26" s="3">
        <v>197950.81</v>
      </c>
      <c r="V26" s="3">
        <v>383130.6</v>
      </c>
      <c r="W26" s="3">
        <v>734764.2</v>
      </c>
      <c r="X26" t="s">
        <v>51</v>
      </c>
      <c r="Y26" s="3">
        <v>246877.15</v>
      </c>
      <c r="Z26" s="3">
        <v>263903.15999999997</v>
      </c>
      <c r="AA26" s="3">
        <v>510780.31</v>
      </c>
      <c r="AB26" s="3">
        <v>979570.22</v>
      </c>
    </row>
    <row r="27" spans="1:28">
      <c r="A27" s="1">
        <v>40482</v>
      </c>
      <c r="B27" t="s">
        <v>34</v>
      </c>
      <c r="C27">
        <v>1311345</v>
      </c>
      <c r="D27">
        <v>1748257</v>
      </c>
      <c r="E27">
        <f t="shared" si="7"/>
        <v>3059602</v>
      </c>
      <c r="F27" s="2">
        <v>253305</v>
      </c>
      <c r="I27">
        <v>3103647</v>
      </c>
      <c r="J27" s="2">
        <v>443378</v>
      </c>
      <c r="K27">
        <f t="shared" si="8"/>
        <v>44045</v>
      </c>
      <c r="L27" s="29">
        <f t="shared" si="3"/>
        <v>1.4191369057112488</v>
      </c>
      <c r="M27">
        <v>51531559</v>
      </c>
      <c r="N27">
        <v>236</v>
      </c>
      <c r="O27">
        <v>315</v>
      </c>
      <c r="P27">
        <f t="shared" si="4"/>
        <v>551</v>
      </c>
      <c r="Q27" s="9">
        <f t="shared" si="5"/>
        <v>1311109</v>
      </c>
      <c r="R27" s="9">
        <f t="shared" si="6"/>
        <v>1747942</v>
      </c>
      <c r="S27" t="s">
        <v>52</v>
      </c>
      <c r="T27" s="3">
        <v>190145.03</v>
      </c>
      <c r="U27" s="3">
        <v>203258.48</v>
      </c>
      <c r="V27" s="3">
        <v>393403.51</v>
      </c>
      <c r="X27" t="s">
        <v>52</v>
      </c>
      <c r="Y27" s="3">
        <v>253497.27</v>
      </c>
      <c r="Z27" s="3">
        <v>270979.84000000003</v>
      </c>
      <c r="AA27" s="3">
        <v>524477.11</v>
      </c>
    </row>
    <row r="28" spans="1:28">
      <c r="A28" s="1">
        <v>40481</v>
      </c>
      <c r="B28" t="s">
        <v>9</v>
      </c>
      <c r="C28">
        <v>1251492</v>
      </c>
      <c r="D28">
        <v>1668464</v>
      </c>
      <c r="E28">
        <f t="shared" si="7"/>
        <v>2919956</v>
      </c>
      <c r="F28" s="2">
        <v>253305</v>
      </c>
      <c r="I28">
        <v>2965639</v>
      </c>
      <c r="J28" s="2">
        <v>423663</v>
      </c>
      <c r="K28">
        <f t="shared" si="8"/>
        <v>45683</v>
      </c>
      <c r="L28" s="29">
        <f t="shared" si="3"/>
        <v>1.5404100094448447</v>
      </c>
      <c r="M28">
        <v>54497198</v>
      </c>
      <c r="N28">
        <v>234</v>
      </c>
      <c r="O28">
        <v>314</v>
      </c>
      <c r="P28">
        <f t="shared" si="4"/>
        <v>548</v>
      </c>
      <c r="Q28" s="9">
        <f t="shared" si="5"/>
        <v>1251258</v>
      </c>
      <c r="R28" s="9">
        <f t="shared" si="6"/>
        <v>1668150</v>
      </c>
      <c r="S28" t="s">
        <v>53</v>
      </c>
      <c r="T28" s="3">
        <v>181466.34</v>
      </c>
      <c r="U28" s="3">
        <v>193981.26</v>
      </c>
      <c r="V28" s="3">
        <v>375447.6</v>
      </c>
      <c r="X28" t="s">
        <v>53</v>
      </c>
      <c r="Y28" s="3">
        <v>241927.28</v>
      </c>
      <c r="Z28" s="3">
        <v>258611.92</v>
      </c>
      <c r="AA28" s="3">
        <v>500539.2</v>
      </c>
    </row>
    <row r="29" spans="1:28">
      <c r="A29" s="1">
        <v>40543</v>
      </c>
      <c r="B29" t="s">
        <v>10</v>
      </c>
      <c r="C29">
        <v>1131201</v>
      </c>
      <c r="D29">
        <v>1508094</v>
      </c>
      <c r="E29">
        <f t="shared" si="7"/>
        <v>2639295</v>
      </c>
      <c r="F29" s="2">
        <v>253305</v>
      </c>
      <c r="G29" t="s">
        <v>54</v>
      </c>
      <c r="H29">
        <v>8618853</v>
      </c>
      <c r="I29">
        <v>2674299</v>
      </c>
      <c r="J29" s="2">
        <v>382043</v>
      </c>
      <c r="K29">
        <f t="shared" si="8"/>
        <v>35004</v>
      </c>
      <c r="L29" s="29">
        <f t="shared" si="3"/>
        <v>1.3089037538435306</v>
      </c>
      <c r="M29">
        <v>57171497</v>
      </c>
      <c r="N29" s="2">
        <v>3408</v>
      </c>
      <c r="O29">
        <v>4546</v>
      </c>
      <c r="P29">
        <f t="shared" si="4"/>
        <v>7954</v>
      </c>
      <c r="Q29" s="9">
        <f t="shared" si="5"/>
        <v>1127793</v>
      </c>
      <c r="R29" s="9">
        <f t="shared" si="6"/>
        <v>1503548</v>
      </c>
      <c r="S29" t="s">
        <v>55</v>
      </c>
      <c r="T29" s="3">
        <v>164024.15</v>
      </c>
      <c r="U29" s="3">
        <v>175336.16</v>
      </c>
      <c r="V29" s="3">
        <v>339360.31</v>
      </c>
      <c r="W29" s="3">
        <v>1108211.42</v>
      </c>
      <c r="X29" t="s">
        <v>55</v>
      </c>
      <c r="Y29" s="3">
        <v>218673.63</v>
      </c>
      <c r="Z29" s="3">
        <v>233754.57</v>
      </c>
      <c r="AA29" s="3">
        <v>452428.2</v>
      </c>
      <c r="AB29" s="3">
        <v>1477444.51</v>
      </c>
    </row>
    <row r="30" spans="1:28" s="4" customFormat="1">
      <c r="A30" s="4" t="s">
        <v>56</v>
      </c>
      <c r="C30" s="4">
        <f>SUM(C18:C29)</f>
        <v>11443166</v>
      </c>
      <c r="D30" s="4">
        <f>SUM(D18:D29)</f>
        <v>15255772</v>
      </c>
      <c r="E30" s="4">
        <f>C30+D30</f>
        <v>26698938</v>
      </c>
      <c r="H30" s="4">
        <v>26698938</v>
      </c>
      <c r="I30" s="4">
        <f>SUM(I18:I29)</f>
        <v>27135497</v>
      </c>
      <c r="K30" s="4">
        <f>I30-E30</f>
        <v>436559</v>
      </c>
      <c r="L30" s="30">
        <f t="shared" si="3"/>
        <v>1.6088115135683714</v>
      </c>
      <c r="N30" s="4">
        <v>9681</v>
      </c>
      <c r="O30" s="4">
        <v>12903</v>
      </c>
      <c r="P30" s="4">
        <f t="shared" si="4"/>
        <v>22584</v>
      </c>
      <c r="Q30" s="4">
        <f t="shared" si="5"/>
        <v>11433485</v>
      </c>
      <c r="R30" s="4">
        <f t="shared" si="6"/>
        <v>15242869</v>
      </c>
      <c r="T30" s="6">
        <v>1659259.1</v>
      </c>
      <c r="U30" s="6">
        <v>1773690.76</v>
      </c>
      <c r="V30" s="6">
        <v>3432949.86</v>
      </c>
      <c r="W30" s="6">
        <v>3432949.86</v>
      </c>
      <c r="Y30" s="6">
        <v>2212086.9700000002</v>
      </c>
      <c r="Z30" s="6">
        <v>2364644.69</v>
      </c>
      <c r="AA30" s="6">
        <v>4576731.66</v>
      </c>
      <c r="AB30" s="6">
        <v>4576731.66</v>
      </c>
    </row>
    <row r="31" spans="1:28">
      <c r="A31" s="1">
        <v>40574</v>
      </c>
      <c r="B31" t="s">
        <v>13</v>
      </c>
      <c r="C31" s="32">
        <v>1344989</v>
      </c>
      <c r="D31" s="32">
        <v>1793108</v>
      </c>
      <c r="E31" s="32">
        <f>C31+D31</f>
        <v>3138097</v>
      </c>
      <c r="F31" s="2">
        <f>E31/7</f>
        <v>448299.57142857142</v>
      </c>
      <c r="I31" s="32">
        <v>3178861</v>
      </c>
      <c r="J31" s="2">
        <v>454123</v>
      </c>
      <c r="K31">
        <f>I31-E31</f>
        <v>40764</v>
      </c>
      <c r="L31" s="29">
        <f t="shared" si="3"/>
        <v>1.2823460981779322</v>
      </c>
      <c r="M31">
        <v>3178861</v>
      </c>
      <c r="N31">
        <v>407</v>
      </c>
      <c r="O31" s="9">
        <v>541</v>
      </c>
      <c r="P31">
        <f t="shared" si="4"/>
        <v>948</v>
      </c>
      <c r="Q31" s="9">
        <f t="shared" si="5"/>
        <v>1344582</v>
      </c>
      <c r="R31" s="9">
        <f t="shared" si="6"/>
        <v>1792567</v>
      </c>
      <c r="S31" t="s">
        <v>57</v>
      </c>
      <c r="T31" s="3">
        <v>195023.41</v>
      </c>
      <c r="U31" s="3">
        <v>208473.3</v>
      </c>
      <c r="V31" s="3">
        <v>403496.71</v>
      </c>
      <c r="X31" t="s">
        <v>57</v>
      </c>
      <c r="Y31" s="3">
        <v>260000.66</v>
      </c>
      <c r="Z31" s="3">
        <v>277931.74</v>
      </c>
      <c r="AA31" s="3">
        <v>537932.4</v>
      </c>
    </row>
    <row r="32" spans="1:28">
      <c r="A32" s="1">
        <v>40602</v>
      </c>
      <c r="B32" t="s">
        <v>15</v>
      </c>
      <c r="C32" s="32">
        <v>1325702</v>
      </c>
      <c r="D32" s="32">
        <v>1767399</v>
      </c>
      <c r="E32" s="32">
        <f>C32+D32</f>
        <v>3093101</v>
      </c>
      <c r="F32" s="2">
        <f>E32/7</f>
        <v>441871.57142857142</v>
      </c>
      <c r="I32" s="32">
        <v>3133921</v>
      </c>
      <c r="J32">
        <v>0</v>
      </c>
      <c r="K32">
        <f>I32-E32</f>
        <v>40820</v>
      </c>
      <c r="L32" s="29">
        <f t="shared" si="3"/>
        <v>1.3025216653514877</v>
      </c>
      <c r="M32">
        <v>3178861</v>
      </c>
      <c r="N32">
        <v>405</v>
      </c>
      <c r="O32" s="9">
        <v>542</v>
      </c>
      <c r="P32">
        <f t="shared" si="4"/>
        <v>947</v>
      </c>
      <c r="Q32" s="9">
        <f t="shared" si="5"/>
        <v>1325297</v>
      </c>
      <c r="R32" s="9">
        <f t="shared" si="6"/>
        <v>1766857</v>
      </c>
      <c r="S32" t="s">
        <v>58</v>
      </c>
      <c r="T32" s="3">
        <v>0</v>
      </c>
      <c r="U32" s="3">
        <v>0</v>
      </c>
      <c r="V32" s="3">
        <v>0</v>
      </c>
      <c r="X32" t="s">
        <v>58</v>
      </c>
      <c r="Y32" s="3">
        <v>0</v>
      </c>
      <c r="Z32" s="3">
        <v>0</v>
      </c>
      <c r="AA32" s="3">
        <v>0</v>
      </c>
    </row>
    <row r="33" spans="1:28">
      <c r="A33" s="1">
        <v>40633</v>
      </c>
      <c r="B33" t="s">
        <v>17</v>
      </c>
      <c r="C33" s="32">
        <v>1419410</v>
      </c>
      <c r="D33" s="32">
        <v>1892327</v>
      </c>
      <c r="E33" s="32">
        <f t="shared" ref="E33:E42" si="9">C33+D33</f>
        <v>3311737</v>
      </c>
      <c r="F33">
        <v>0</v>
      </c>
      <c r="G33" t="s">
        <v>59</v>
      </c>
      <c r="H33">
        <v>3138097</v>
      </c>
      <c r="I33" s="32">
        <v>3358189</v>
      </c>
      <c r="J33">
        <v>0</v>
      </c>
      <c r="K33">
        <f t="shared" ref="K33:K42" si="10">I33-E33</f>
        <v>46452</v>
      </c>
      <c r="L33" s="29">
        <f t="shared" si="3"/>
        <v>1.3832455528857965</v>
      </c>
      <c r="M33">
        <v>3178861</v>
      </c>
      <c r="N33">
        <v>451</v>
      </c>
      <c r="O33" s="9">
        <v>602</v>
      </c>
      <c r="P33">
        <f t="shared" si="4"/>
        <v>1053</v>
      </c>
      <c r="Q33" s="9">
        <f t="shared" si="5"/>
        <v>1418959</v>
      </c>
      <c r="R33" s="9">
        <f t="shared" si="6"/>
        <v>1891725</v>
      </c>
      <c r="S33" t="s">
        <v>60</v>
      </c>
      <c r="T33" s="3">
        <v>0</v>
      </c>
      <c r="U33" s="3">
        <v>0</v>
      </c>
      <c r="V33" s="3">
        <v>0</v>
      </c>
      <c r="W33" s="3">
        <v>403496.71</v>
      </c>
      <c r="X33" t="s">
        <v>60</v>
      </c>
      <c r="Y33" s="3">
        <v>0</v>
      </c>
      <c r="Z33" s="3">
        <v>0</v>
      </c>
      <c r="AA33" s="3">
        <v>0</v>
      </c>
      <c r="AB33" s="3">
        <v>537932.4</v>
      </c>
    </row>
    <row r="34" spans="1:28">
      <c r="A34" s="1">
        <v>40663</v>
      </c>
      <c r="B34" t="s">
        <v>20</v>
      </c>
      <c r="C34" s="32">
        <v>868186</v>
      </c>
      <c r="D34" s="32">
        <v>1157449</v>
      </c>
      <c r="E34" s="32">
        <f t="shared" si="9"/>
        <v>2025635</v>
      </c>
      <c r="F34">
        <v>0</v>
      </c>
      <c r="I34" s="32">
        <v>2061245</v>
      </c>
      <c r="J34">
        <v>0</v>
      </c>
      <c r="K34">
        <f t="shared" si="10"/>
        <v>35610</v>
      </c>
      <c r="L34" s="29">
        <f t="shared" si="3"/>
        <v>1.7275966709440169</v>
      </c>
      <c r="M34">
        <v>3178861</v>
      </c>
      <c r="N34">
        <v>637</v>
      </c>
      <c r="O34" s="9">
        <v>852</v>
      </c>
      <c r="P34">
        <f t="shared" si="4"/>
        <v>1489</v>
      </c>
      <c r="Q34" s="9">
        <f t="shared" si="5"/>
        <v>867549</v>
      </c>
      <c r="R34" s="9">
        <f t="shared" si="6"/>
        <v>1156597</v>
      </c>
      <c r="S34" t="s">
        <v>61</v>
      </c>
      <c r="T34" s="3">
        <v>0</v>
      </c>
      <c r="U34" s="3">
        <v>0</v>
      </c>
      <c r="V34" s="3">
        <v>0</v>
      </c>
      <c r="X34" t="s">
        <v>61</v>
      </c>
      <c r="Y34" s="3">
        <v>0</v>
      </c>
      <c r="Z34" s="3">
        <v>0</v>
      </c>
      <c r="AA34" s="3">
        <v>0</v>
      </c>
    </row>
    <row r="35" spans="1:28">
      <c r="A35" s="1">
        <v>40694</v>
      </c>
      <c r="B35" t="s">
        <v>22</v>
      </c>
      <c r="C35" s="32">
        <v>877066</v>
      </c>
      <c r="D35" s="32">
        <v>1169286</v>
      </c>
      <c r="E35" s="32">
        <f t="shared" si="9"/>
        <v>2046352</v>
      </c>
      <c r="F35">
        <v>0</v>
      </c>
      <c r="I35" s="32">
        <v>2083140</v>
      </c>
      <c r="J35">
        <v>0</v>
      </c>
      <c r="K35">
        <f t="shared" si="10"/>
        <v>36788</v>
      </c>
      <c r="L35" s="29">
        <f t="shared" si="3"/>
        <v>1.7659878836756051</v>
      </c>
      <c r="M35">
        <v>3178861</v>
      </c>
      <c r="N35">
        <v>482</v>
      </c>
      <c r="O35" s="9">
        <v>644</v>
      </c>
      <c r="P35">
        <f t="shared" si="4"/>
        <v>1126</v>
      </c>
      <c r="Q35" s="9">
        <f t="shared" si="5"/>
        <v>876584</v>
      </c>
      <c r="R35" s="9">
        <f t="shared" si="6"/>
        <v>1168642</v>
      </c>
      <c r="S35" t="s">
        <v>62</v>
      </c>
      <c r="T35" s="3">
        <v>0</v>
      </c>
      <c r="U35" s="3">
        <v>0</v>
      </c>
      <c r="V35" s="3">
        <v>0</v>
      </c>
      <c r="X35" t="s">
        <v>62</v>
      </c>
      <c r="Y35" s="3">
        <v>0</v>
      </c>
      <c r="Z35" s="3">
        <v>0</v>
      </c>
      <c r="AA35" s="3">
        <v>0</v>
      </c>
    </row>
    <row r="36" spans="1:28">
      <c r="A36" s="1">
        <v>40724</v>
      </c>
      <c r="B36" t="s">
        <v>24</v>
      </c>
      <c r="C36" s="32">
        <v>742894</v>
      </c>
      <c r="D36" s="32">
        <v>990408</v>
      </c>
      <c r="E36" s="32">
        <f t="shared" si="9"/>
        <v>1733302</v>
      </c>
      <c r="F36">
        <v>0</v>
      </c>
      <c r="G36" t="s">
        <v>63</v>
      </c>
      <c r="H36">
        <v>0</v>
      </c>
      <c r="I36" s="32">
        <v>1767780</v>
      </c>
      <c r="J36">
        <v>0</v>
      </c>
      <c r="K36">
        <f t="shared" si="10"/>
        <v>34478</v>
      </c>
      <c r="L36" s="29">
        <f t="shared" si="3"/>
        <v>1.9503558135062056</v>
      </c>
      <c r="M36">
        <v>3178861</v>
      </c>
      <c r="N36">
        <v>330</v>
      </c>
      <c r="O36" s="9">
        <v>438</v>
      </c>
      <c r="P36">
        <f t="shared" si="4"/>
        <v>768</v>
      </c>
      <c r="Q36" s="9">
        <f t="shared" si="5"/>
        <v>742564</v>
      </c>
      <c r="R36" s="9">
        <f t="shared" si="6"/>
        <v>989970</v>
      </c>
      <c r="S36" t="s">
        <v>64</v>
      </c>
      <c r="T36" s="3">
        <v>0</v>
      </c>
      <c r="U36" s="3">
        <v>0</v>
      </c>
      <c r="V36" s="3">
        <v>0</v>
      </c>
      <c r="W36" s="3">
        <v>0</v>
      </c>
      <c r="X36" t="s">
        <v>64</v>
      </c>
      <c r="Y36" s="3">
        <v>0</v>
      </c>
      <c r="Z36" s="3">
        <v>0</v>
      </c>
      <c r="AA36" s="3">
        <v>0</v>
      </c>
      <c r="AB36" s="3">
        <v>0</v>
      </c>
    </row>
    <row r="37" spans="1:28">
      <c r="A37" s="1">
        <v>40755</v>
      </c>
      <c r="B37" t="s">
        <v>27</v>
      </c>
      <c r="C37" s="32">
        <v>549486</v>
      </c>
      <c r="D37" s="32">
        <v>732561</v>
      </c>
      <c r="E37" s="32">
        <f t="shared" si="9"/>
        <v>1282047</v>
      </c>
      <c r="F37">
        <v>0</v>
      </c>
      <c r="I37" s="32">
        <v>1312189</v>
      </c>
      <c r="J37">
        <v>0</v>
      </c>
      <c r="K37">
        <f t="shared" si="10"/>
        <v>30142</v>
      </c>
      <c r="L37" s="29">
        <f t="shared" si="3"/>
        <v>2.2970776313473134</v>
      </c>
      <c r="M37">
        <v>3178861</v>
      </c>
      <c r="N37">
        <v>567</v>
      </c>
      <c r="O37" s="9">
        <v>754</v>
      </c>
      <c r="P37">
        <f t="shared" si="4"/>
        <v>1321</v>
      </c>
      <c r="Q37" s="9">
        <f t="shared" si="5"/>
        <v>548919</v>
      </c>
      <c r="R37" s="9">
        <f t="shared" si="6"/>
        <v>731807</v>
      </c>
      <c r="S37" t="s">
        <v>65</v>
      </c>
      <c r="T37" s="3">
        <v>0</v>
      </c>
      <c r="U37" s="3">
        <v>0</v>
      </c>
      <c r="V37" s="3">
        <v>0</v>
      </c>
      <c r="X37" t="s">
        <v>65</v>
      </c>
      <c r="Y37" s="3">
        <v>0</v>
      </c>
      <c r="Z37" s="3">
        <v>0</v>
      </c>
      <c r="AA37" s="3">
        <v>0</v>
      </c>
    </row>
    <row r="38" spans="1:28">
      <c r="A38" s="1">
        <v>40786</v>
      </c>
      <c r="B38" t="s">
        <v>29</v>
      </c>
      <c r="C38" s="32">
        <v>916482</v>
      </c>
      <c r="D38" s="32">
        <v>1221835</v>
      </c>
      <c r="E38" s="32">
        <f t="shared" si="9"/>
        <v>2138317</v>
      </c>
      <c r="F38">
        <v>0</v>
      </c>
      <c r="I38" s="32">
        <v>2177221</v>
      </c>
      <c r="J38">
        <v>0</v>
      </c>
      <c r="K38">
        <f t="shared" si="10"/>
        <v>38904</v>
      </c>
      <c r="L38" s="29">
        <f t="shared" si="3"/>
        <v>1.7868649990056131</v>
      </c>
      <c r="M38">
        <v>3178861</v>
      </c>
      <c r="N38">
        <v>211</v>
      </c>
      <c r="O38" s="9">
        <v>283</v>
      </c>
      <c r="P38">
        <f t="shared" si="4"/>
        <v>494</v>
      </c>
      <c r="Q38" s="9">
        <f t="shared" si="5"/>
        <v>916271</v>
      </c>
      <c r="R38" s="9">
        <f t="shared" si="6"/>
        <v>1221552</v>
      </c>
      <c r="S38" t="s">
        <v>66</v>
      </c>
      <c r="T38" s="3">
        <v>0</v>
      </c>
      <c r="U38" s="3">
        <v>0</v>
      </c>
      <c r="V38" s="3">
        <v>0</v>
      </c>
      <c r="X38" t="s">
        <v>66</v>
      </c>
      <c r="Y38" s="3">
        <v>0</v>
      </c>
      <c r="Z38" s="3">
        <v>0</v>
      </c>
      <c r="AA38" s="3">
        <v>0</v>
      </c>
    </row>
    <row r="39" spans="1:28">
      <c r="A39" s="1">
        <v>40816</v>
      </c>
      <c r="B39" t="s">
        <v>31</v>
      </c>
      <c r="C39" s="32">
        <v>1141118</v>
      </c>
      <c r="D39" s="32">
        <v>1521312</v>
      </c>
      <c r="E39" s="32">
        <f t="shared" si="9"/>
        <v>2662430</v>
      </c>
      <c r="F39">
        <v>0</v>
      </c>
      <c r="G39" t="s">
        <v>67</v>
      </c>
      <c r="H39">
        <v>0</v>
      </c>
      <c r="I39" s="32">
        <v>2706997</v>
      </c>
      <c r="J39">
        <v>0</v>
      </c>
      <c r="K39">
        <f t="shared" si="10"/>
        <v>44567</v>
      </c>
      <c r="L39" s="29">
        <f t="shared" si="3"/>
        <v>1.6463631101179648</v>
      </c>
      <c r="M39">
        <v>3178861</v>
      </c>
      <c r="N39">
        <v>148</v>
      </c>
      <c r="O39" s="9">
        <v>196</v>
      </c>
      <c r="P39">
        <f t="shared" si="4"/>
        <v>344</v>
      </c>
      <c r="Q39" s="9">
        <f t="shared" si="5"/>
        <v>1140970</v>
      </c>
      <c r="R39" s="9">
        <f t="shared" si="6"/>
        <v>1521116</v>
      </c>
      <c r="S39" t="s">
        <v>68</v>
      </c>
      <c r="T39" s="3">
        <v>0</v>
      </c>
      <c r="U39" s="3">
        <v>0</v>
      </c>
      <c r="V39" s="3">
        <v>0</v>
      </c>
      <c r="W39" s="3">
        <v>0</v>
      </c>
      <c r="X39" t="s">
        <v>68</v>
      </c>
      <c r="Y39" s="3">
        <v>0</v>
      </c>
      <c r="Z39" s="3">
        <v>0</v>
      </c>
      <c r="AA39" s="3">
        <v>0</v>
      </c>
      <c r="AB39" s="3">
        <v>0</v>
      </c>
    </row>
    <row r="40" spans="1:28">
      <c r="A40" s="1">
        <v>40847</v>
      </c>
      <c r="B40" t="s">
        <v>34</v>
      </c>
      <c r="C40" s="32">
        <v>1377001</v>
      </c>
      <c r="D40" s="32">
        <v>1835789</v>
      </c>
      <c r="E40" s="32">
        <f t="shared" si="9"/>
        <v>3212790</v>
      </c>
      <c r="F40">
        <v>0</v>
      </c>
      <c r="I40" s="32">
        <v>3262787</v>
      </c>
      <c r="J40">
        <v>0</v>
      </c>
      <c r="K40">
        <f t="shared" si="10"/>
        <v>49997</v>
      </c>
      <c r="L40" s="29">
        <f t="shared" si="3"/>
        <v>1.5323402968076065</v>
      </c>
      <c r="M40">
        <v>3178861</v>
      </c>
      <c r="N40">
        <v>666</v>
      </c>
      <c r="O40" s="9">
        <v>889</v>
      </c>
      <c r="P40">
        <f t="shared" si="4"/>
        <v>1555</v>
      </c>
      <c r="Q40" s="9">
        <f t="shared" si="5"/>
        <v>1376335</v>
      </c>
      <c r="R40" s="9">
        <f t="shared" si="6"/>
        <v>1834900</v>
      </c>
      <c r="S40" t="s">
        <v>69</v>
      </c>
      <c r="T40" s="3">
        <v>0</v>
      </c>
      <c r="U40" s="3">
        <v>0</v>
      </c>
      <c r="V40" s="3">
        <v>0</v>
      </c>
      <c r="X40" t="s">
        <v>69</v>
      </c>
      <c r="Y40" s="3">
        <v>0</v>
      </c>
      <c r="Z40" s="3">
        <v>0</v>
      </c>
      <c r="AA40" s="3">
        <v>0</v>
      </c>
    </row>
    <row r="41" spans="1:28">
      <c r="A41" s="1">
        <v>40846</v>
      </c>
      <c r="B41" t="s">
        <v>9</v>
      </c>
      <c r="C41" s="32">
        <v>1083946</v>
      </c>
      <c r="D41" s="32">
        <v>1445090</v>
      </c>
      <c r="E41" s="32">
        <f t="shared" si="9"/>
        <v>2529036</v>
      </c>
      <c r="F41">
        <v>0</v>
      </c>
      <c r="I41" s="32">
        <v>2570623</v>
      </c>
      <c r="J41">
        <v>0</v>
      </c>
      <c r="K41">
        <f t="shared" si="10"/>
        <v>41587</v>
      </c>
      <c r="L41" s="29">
        <f t="shared" si="3"/>
        <v>1.6177790364436948</v>
      </c>
      <c r="M41">
        <v>3178861</v>
      </c>
      <c r="N41">
        <v>572</v>
      </c>
      <c r="O41" s="9">
        <v>759</v>
      </c>
      <c r="P41">
        <f t="shared" si="4"/>
        <v>1331</v>
      </c>
      <c r="Q41" s="9">
        <f t="shared" si="5"/>
        <v>1083374</v>
      </c>
      <c r="R41" s="9">
        <f t="shared" si="6"/>
        <v>1444331</v>
      </c>
      <c r="S41" t="s">
        <v>70</v>
      </c>
      <c r="T41" s="3">
        <v>0</v>
      </c>
      <c r="U41" s="3">
        <v>0</v>
      </c>
      <c r="V41" s="3">
        <v>0</v>
      </c>
      <c r="X41" t="s">
        <v>70</v>
      </c>
      <c r="Y41" s="3">
        <v>0</v>
      </c>
      <c r="Z41" s="3">
        <v>0</v>
      </c>
      <c r="AA41" s="3">
        <v>0</v>
      </c>
    </row>
    <row r="42" spans="1:28">
      <c r="A42" s="1">
        <v>40908</v>
      </c>
      <c r="B42" t="s">
        <v>10</v>
      </c>
      <c r="C42" s="32">
        <v>2239553</v>
      </c>
      <c r="D42" s="32">
        <v>2985721</v>
      </c>
      <c r="E42" s="32">
        <f t="shared" si="9"/>
        <v>5225274</v>
      </c>
      <c r="F42">
        <v>0</v>
      </c>
      <c r="G42" t="s">
        <v>71</v>
      </c>
      <c r="H42">
        <v>0</v>
      </c>
      <c r="I42" s="32">
        <v>5296006</v>
      </c>
      <c r="J42">
        <v>0</v>
      </c>
      <c r="K42">
        <f t="shared" si="10"/>
        <v>70732</v>
      </c>
      <c r="L42" s="29">
        <f t="shared" si="3"/>
        <v>1.3355725050160441</v>
      </c>
      <c r="M42">
        <v>3178861</v>
      </c>
      <c r="N42">
        <v>1565</v>
      </c>
      <c r="O42" s="9">
        <v>2086</v>
      </c>
      <c r="P42">
        <f t="shared" si="4"/>
        <v>3651</v>
      </c>
      <c r="Q42" s="9">
        <f t="shared" si="5"/>
        <v>2237988</v>
      </c>
      <c r="R42" s="9">
        <f t="shared" si="6"/>
        <v>2983635</v>
      </c>
      <c r="S42" t="s">
        <v>72</v>
      </c>
      <c r="T42" s="3">
        <v>0</v>
      </c>
      <c r="U42" s="3">
        <v>0</v>
      </c>
      <c r="V42" s="3">
        <v>0</v>
      </c>
      <c r="W42" s="3">
        <v>0</v>
      </c>
      <c r="X42" t="s">
        <v>72</v>
      </c>
      <c r="Y42" s="3">
        <v>0</v>
      </c>
      <c r="Z42" s="3">
        <v>0</v>
      </c>
      <c r="AA42" s="3">
        <v>0</v>
      </c>
      <c r="AB42" s="3">
        <v>0</v>
      </c>
    </row>
    <row r="43" spans="1:28">
      <c r="A43" s="4" t="s">
        <v>102</v>
      </c>
      <c r="B43" s="4"/>
      <c r="C43" s="4">
        <f>SUM(C31:C42)</f>
        <v>13885833</v>
      </c>
      <c r="D43" s="4">
        <f>SUM(D31:D42)</f>
        <v>18512285</v>
      </c>
      <c r="E43" s="4">
        <f>SUM(E31:E42)</f>
        <v>32398118</v>
      </c>
      <c r="F43" s="4"/>
      <c r="G43" s="4"/>
      <c r="H43" s="4">
        <v>3138097</v>
      </c>
      <c r="I43" s="4">
        <f>SUM(I31:I42)</f>
        <v>32908959</v>
      </c>
      <c r="J43" s="4"/>
      <c r="K43" s="4">
        <f>I43-E43</f>
        <v>510841</v>
      </c>
      <c r="L43" s="30">
        <f t="shared" si="3"/>
        <v>1.5522855037742154</v>
      </c>
      <c r="M43" s="4"/>
      <c r="N43" s="4">
        <f>SUM(N31:N42)</f>
        <v>6441</v>
      </c>
      <c r="O43" s="4">
        <f>SUM(O31:O42)</f>
        <v>8586</v>
      </c>
      <c r="P43" s="4">
        <f>SUM(P31:P42)</f>
        <v>15027</v>
      </c>
      <c r="Q43" s="4">
        <f t="shared" si="5"/>
        <v>13879392</v>
      </c>
      <c r="R43" s="4">
        <f t="shared" si="6"/>
        <v>18503699</v>
      </c>
      <c r="T43" s="3">
        <v>195023.41</v>
      </c>
      <c r="U43" s="3">
        <v>208473.3</v>
      </c>
      <c r="V43" s="3">
        <v>403496.71</v>
      </c>
      <c r="W43" s="3">
        <v>403496.71</v>
      </c>
      <c r="Y43" s="3">
        <v>260000.66</v>
      </c>
      <c r="Z43" s="3">
        <v>277931.74</v>
      </c>
      <c r="AA43" s="3">
        <v>537932.4</v>
      </c>
      <c r="AB43" s="3">
        <v>537932.4</v>
      </c>
    </row>
  </sheetData>
  <mergeCells count="1">
    <mergeCell ref="G1:H1"/>
  </mergeCells>
  <pageMargins left="0.11811023622047245" right="0.11811023622047245" top="0.74803149606299213" bottom="0.74803149606299213" header="0.31496062992125984" footer="0.31496062992125984"/>
  <pageSetup paperSize="9" scale="90" orientation="landscape" r:id="rId1"/>
  <ignoredErrors>
    <ignoredError sqref="N43:O4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F16"/>
  <sheetViews>
    <sheetView zoomScale="86" zoomScaleNormal="86" workbookViewId="0">
      <selection activeCell="C23" sqref="C23"/>
    </sheetView>
  </sheetViews>
  <sheetFormatPr defaultColWidth="9.140625" defaultRowHeight="15.75"/>
  <cols>
    <col min="1" max="1" width="53.7109375" style="15" bestFit="1" customWidth="1"/>
    <col min="2" max="2" width="11.85546875" style="15" bestFit="1" customWidth="1"/>
    <col min="3" max="4" width="13.140625" style="15" bestFit="1" customWidth="1"/>
    <col min="5" max="5" width="13.28515625" style="15" bestFit="1" customWidth="1"/>
    <col min="6" max="6" width="14.28515625" style="15" customWidth="1"/>
    <col min="7" max="16384" width="9.140625" style="15"/>
  </cols>
  <sheetData>
    <row r="1" spans="1:6">
      <c r="A1" s="63" t="s">
        <v>73</v>
      </c>
      <c r="B1" s="63"/>
      <c r="C1" s="63"/>
      <c r="D1" s="63"/>
      <c r="E1" s="63"/>
      <c r="F1" s="63"/>
    </row>
    <row r="2" spans="1:6">
      <c r="A2" s="63"/>
      <c r="B2" s="63"/>
      <c r="C2" s="63"/>
      <c r="D2" s="63"/>
      <c r="E2" s="63"/>
      <c r="F2" s="63"/>
    </row>
    <row r="4" spans="1:6" s="23" customFormat="1">
      <c r="B4" s="24">
        <v>2008</v>
      </c>
      <c r="C4" s="24">
        <v>2009</v>
      </c>
      <c r="D4" s="24">
        <v>2010</v>
      </c>
      <c r="E4" s="24">
        <v>2011</v>
      </c>
      <c r="F4" s="24">
        <v>2012</v>
      </c>
    </row>
    <row r="5" spans="1:6">
      <c r="A5" s="15" t="s">
        <v>85</v>
      </c>
      <c r="B5" s="25"/>
      <c r="C5" s="25"/>
      <c r="D5" s="25"/>
      <c r="E5" s="25"/>
      <c r="F5" s="25"/>
    </row>
    <row r="6" spans="1:6">
      <c r="A6" s="15" t="s">
        <v>74</v>
      </c>
      <c r="B6" s="25">
        <v>0.629</v>
      </c>
      <c r="C6" s="25">
        <v>0.629</v>
      </c>
      <c r="D6" s="25">
        <v>0.629</v>
      </c>
      <c r="E6" s="25">
        <v>0.629</v>
      </c>
      <c r="F6" s="25">
        <v>0.629</v>
      </c>
    </row>
    <row r="7" spans="1:6">
      <c r="B7" s="25"/>
      <c r="C7" s="25"/>
      <c r="D7" s="25"/>
      <c r="E7" s="25"/>
      <c r="F7" s="25"/>
    </row>
    <row r="8" spans="1:6">
      <c r="A8" s="15" t="s">
        <v>86</v>
      </c>
      <c r="B8" s="25"/>
      <c r="C8" s="25"/>
      <c r="D8" s="25"/>
      <c r="E8" s="25"/>
      <c r="F8" s="25"/>
    </row>
    <row r="9" spans="1:6">
      <c r="A9" s="15" t="s">
        <v>75</v>
      </c>
      <c r="B9" s="35">
        <f>'Monthly data'!R3</f>
        <v>1106070</v>
      </c>
      <c r="C9" s="35">
        <f>'Monthly data'!R17</f>
        <v>15820969</v>
      </c>
      <c r="D9" s="35">
        <f>'Monthly data'!R30</f>
        <v>15242869</v>
      </c>
      <c r="E9" s="35">
        <v>18503699</v>
      </c>
      <c r="F9" s="25"/>
    </row>
    <row r="10" spans="1:6">
      <c r="A10" s="15" t="s">
        <v>76</v>
      </c>
      <c r="B10" s="35">
        <f>'Monthly data'!Q3</f>
        <v>715134</v>
      </c>
      <c r="C10" s="35">
        <f>'Monthly data'!Q17</f>
        <v>11867113</v>
      </c>
      <c r="D10" s="35">
        <f>'Monthly data'!Q30</f>
        <v>11433485</v>
      </c>
      <c r="E10" s="35">
        <v>13879392</v>
      </c>
      <c r="F10" s="25"/>
    </row>
    <row r="11" spans="1:6">
      <c r="B11" s="26"/>
      <c r="C11" s="26"/>
      <c r="D11" s="26"/>
      <c r="E11" s="25"/>
      <c r="F11" s="25"/>
    </row>
    <row r="12" spans="1:6">
      <c r="A12" s="15" t="s">
        <v>77</v>
      </c>
      <c r="B12" s="27">
        <f>(B9/1000)*B6</f>
        <v>695.71803</v>
      </c>
      <c r="C12" s="27">
        <f>(C9/1000)*C6</f>
        <v>9951.3895009999997</v>
      </c>
      <c r="D12" s="27">
        <f>(D9/1000)*D6</f>
        <v>9587.7646010000008</v>
      </c>
      <c r="E12" s="27">
        <f>(E9/1000)*E6</f>
        <v>11638.826671000001</v>
      </c>
      <c r="F12" s="25"/>
    </row>
    <row r="13" spans="1:6">
      <c r="A13" s="15" t="s">
        <v>92</v>
      </c>
      <c r="B13" s="27">
        <f>(B10/1000)*B6</f>
        <v>449.81928600000003</v>
      </c>
      <c r="C13" s="27">
        <f>(C10/1000)*C6</f>
        <v>7464.4140769999995</v>
      </c>
      <c r="D13" s="27">
        <f>(D10/1000)*D6</f>
        <v>7191.6620650000004</v>
      </c>
      <c r="E13" s="27">
        <f>(E10/1000)*E6</f>
        <v>8730.1375680000001</v>
      </c>
      <c r="F13" s="25"/>
    </row>
    <row r="14" spans="1:6">
      <c r="B14" s="26"/>
      <c r="C14" s="26"/>
      <c r="D14" s="26"/>
      <c r="E14" s="25"/>
      <c r="F14" s="25"/>
    </row>
    <row r="15" spans="1:6">
      <c r="A15" s="15" t="s">
        <v>78</v>
      </c>
      <c r="B15" s="35">
        <f>ROUND((B12+B13),0)</f>
        <v>1146</v>
      </c>
      <c r="C15" s="35">
        <f>ROUND((C12+C13),0)</f>
        <v>17416</v>
      </c>
      <c r="D15" s="35">
        <f>ROUND((D12+D13),0)</f>
        <v>16779</v>
      </c>
      <c r="E15" s="35">
        <f>ROUND((E12+E13),0)</f>
        <v>20369</v>
      </c>
      <c r="F15" s="25"/>
    </row>
    <row r="16" spans="1:6">
      <c r="A16" s="15" t="s">
        <v>79</v>
      </c>
      <c r="B16" s="35">
        <f>B15</f>
        <v>1146</v>
      </c>
      <c r="C16" s="35">
        <f>ROUND((C15+B16),0)</f>
        <v>18562</v>
      </c>
      <c r="D16" s="35">
        <f>ROUND((D15+C16),0)</f>
        <v>35341</v>
      </c>
      <c r="E16" s="35">
        <f>ROUND((E15+D16),0)</f>
        <v>55710</v>
      </c>
      <c r="F16" s="25"/>
    </row>
  </sheetData>
  <mergeCells count="1">
    <mergeCell ref="A1:F2"/>
  </mergeCells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8"/>
  <sheetViews>
    <sheetView workbookViewId="0">
      <selection activeCell="B14" sqref="B14"/>
    </sheetView>
  </sheetViews>
  <sheetFormatPr defaultRowHeight="15"/>
  <cols>
    <col min="1" max="1" width="22.42578125" customWidth="1"/>
    <col min="2" max="2" width="23.42578125" customWidth="1"/>
    <col min="3" max="3" width="26" customWidth="1"/>
    <col min="4" max="4" width="22.85546875" customWidth="1"/>
  </cols>
  <sheetData>
    <row r="1" spans="1:4" ht="18.75">
      <c r="A1" s="22" t="s">
        <v>91</v>
      </c>
    </row>
    <row r="2" spans="1:4" ht="15.75" thickBot="1"/>
    <row r="3" spans="1:4" ht="32.25" thickBot="1">
      <c r="A3" s="16"/>
      <c r="B3" s="17" t="s">
        <v>87</v>
      </c>
      <c r="C3" s="17" t="s">
        <v>88</v>
      </c>
      <c r="D3" s="17" t="s">
        <v>89</v>
      </c>
    </row>
    <row r="4" spans="1:4" ht="16.5" thickBot="1">
      <c r="A4" s="18" t="s">
        <v>13</v>
      </c>
      <c r="B4" s="19">
        <f>'Monthly data'!D18</f>
        <v>1462070</v>
      </c>
      <c r="C4" s="19">
        <f>'Monthly data'!O18</f>
        <v>1702</v>
      </c>
      <c r="D4" s="19">
        <f>B4-C4</f>
        <v>1460368</v>
      </c>
    </row>
    <row r="5" spans="1:4" ht="16.5" thickBot="1">
      <c r="A5" s="18" t="s">
        <v>15</v>
      </c>
      <c r="B5" s="19">
        <f>'Monthly data'!D19</f>
        <v>1013171</v>
      </c>
      <c r="C5" s="19">
        <f>'Monthly data'!O19</f>
        <v>694</v>
      </c>
      <c r="D5" s="19">
        <f t="shared" ref="D5:D15" si="0">B5-C5</f>
        <v>1012477</v>
      </c>
    </row>
    <row r="6" spans="1:4" ht="16.5" thickBot="1">
      <c r="A6" s="18" t="s">
        <v>17</v>
      </c>
      <c r="B6" s="19">
        <f>'Monthly data'!D20</f>
        <v>1702425</v>
      </c>
      <c r="C6" s="19">
        <f>'Monthly data'!O20</f>
        <v>457</v>
      </c>
      <c r="D6" s="19">
        <f t="shared" si="0"/>
        <v>1701968</v>
      </c>
    </row>
    <row r="7" spans="1:4" ht="16.5" thickBot="1">
      <c r="A7" s="18" t="s">
        <v>20</v>
      </c>
      <c r="B7" s="19">
        <f>'Monthly data'!D21</f>
        <v>1042004</v>
      </c>
      <c r="C7" s="19">
        <f>'Monthly data'!O21</f>
        <v>1074</v>
      </c>
      <c r="D7" s="19">
        <f t="shared" si="0"/>
        <v>1040930</v>
      </c>
    </row>
    <row r="8" spans="1:4" ht="16.5" thickBot="1">
      <c r="A8" s="18" t="s">
        <v>22</v>
      </c>
      <c r="B8" s="19">
        <f>'Monthly data'!D22</f>
        <v>1021979</v>
      </c>
      <c r="C8" s="19">
        <f>'Monthly data'!O22</f>
        <v>925</v>
      </c>
      <c r="D8" s="19">
        <f t="shared" si="0"/>
        <v>1021054</v>
      </c>
    </row>
    <row r="9" spans="1:4" ht="16.5" thickBot="1">
      <c r="A9" s="18" t="s">
        <v>24</v>
      </c>
      <c r="B9" s="19">
        <f>'Monthly data'!D23</f>
        <v>824074</v>
      </c>
      <c r="C9" s="19">
        <f>'Monthly data'!O23</f>
        <v>288</v>
      </c>
      <c r="D9" s="19">
        <f t="shared" si="0"/>
        <v>823786</v>
      </c>
    </row>
    <row r="10" spans="1:4" ht="16.5" thickBot="1">
      <c r="A10" s="18" t="s">
        <v>27</v>
      </c>
      <c r="B10" s="19">
        <f>'Monthly data'!D24</f>
        <v>584548</v>
      </c>
      <c r="C10" s="19">
        <f>'Monthly data'!O24</f>
        <v>1088</v>
      </c>
      <c r="D10" s="19">
        <f t="shared" si="0"/>
        <v>583460</v>
      </c>
    </row>
    <row r="11" spans="1:4" ht="16.5" thickBot="1">
      <c r="A11" s="18" t="s">
        <v>29</v>
      </c>
      <c r="B11" s="19">
        <f>'Monthly data'!D25</f>
        <v>978085</v>
      </c>
      <c r="C11" s="19">
        <f>'Monthly data'!O25</f>
        <v>1072</v>
      </c>
      <c r="D11" s="19">
        <f t="shared" si="0"/>
        <v>977013</v>
      </c>
    </row>
    <row r="12" spans="1:4" ht="16.5" thickBot="1">
      <c r="A12" s="18" t="s">
        <v>31</v>
      </c>
      <c r="B12" s="19">
        <f>'Monthly data'!D26</f>
        <v>1702601</v>
      </c>
      <c r="C12" s="19">
        <f>'Monthly data'!O26</f>
        <v>428</v>
      </c>
      <c r="D12" s="19">
        <f t="shared" si="0"/>
        <v>1702173</v>
      </c>
    </row>
    <row r="13" spans="1:4" ht="16.5" thickBot="1">
      <c r="A13" s="18" t="s">
        <v>34</v>
      </c>
      <c r="B13" s="19">
        <f>'Monthly data'!D27</f>
        <v>1748257</v>
      </c>
      <c r="C13" s="19">
        <f>'Monthly data'!O27</f>
        <v>315</v>
      </c>
      <c r="D13" s="19">
        <f t="shared" si="0"/>
        <v>1747942</v>
      </c>
    </row>
    <row r="14" spans="1:4" ht="16.5" thickBot="1">
      <c r="A14" s="18" t="s">
        <v>9</v>
      </c>
      <c r="B14" s="19">
        <f>'Monthly data'!D28</f>
        <v>1668464</v>
      </c>
      <c r="C14" s="19">
        <f>'Monthly data'!O28</f>
        <v>314</v>
      </c>
      <c r="D14" s="19">
        <f t="shared" si="0"/>
        <v>1668150</v>
      </c>
    </row>
    <row r="15" spans="1:4" ht="16.5" thickBot="1">
      <c r="A15" s="18" t="s">
        <v>10</v>
      </c>
      <c r="B15" s="19">
        <f>'Monthly data'!D29</f>
        <v>1508094</v>
      </c>
      <c r="C15" s="19">
        <f>'Monthly data'!O29</f>
        <v>4546</v>
      </c>
      <c r="D15" s="19">
        <f t="shared" si="0"/>
        <v>1503548</v>
      </c>
    </row>
    <row r="16" spans="1:4" ht="16.5" thickBot="1">
      <c r="A16" s="20" t="s">
        <v>90</v>
      </c>
      <c r="B16" s="21">
        <f>SUM(B4:B15)</f>
        <v>15255772</v>
      </c>
      <c r="C16" s="21">
        <f>SUM(C4:C15)</f>
        <v>12903</v>
      </c>
      <c r="D16" s="21">
        <f>SUM(D4:D15)</f>
        <v>15242869</v>
      </c>
    </row>
    <row r="17" spans="1:4" ht="18.75">
      <c r="A17" s="11"/>
      <c r="B17" s="11"/>
      <c r="C17" s="11"/>
      <c r="D17" s="11"/>
    </row>
    <row r="18" spans="1:4" ht="18.75">
      <c r="A18" s="11"/>
      <c r="B18" s="11"/>
      <c r="C18" s="11"/>
      <c r="D18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G23" sqref="G23"/>
    </sheetView>
  </sheetViews>
  <sheetFormatPr defaultRowHeight="15"/>
  <cols>
    <col min="1" max="1" width="22.42578125" customWidth="1"/>
    <col min="2" max="2" width="23.42578125" customWidth="1"/>
    <col min="3" max="3" width="26" customWidth="1"/>
    <col min="4" max="4" width="22.85546875" customWidth="1"/>
  </cols>
  <sheetData>
    <row r="1" spans="1:10" ht="18.75">
      <c r="A1" s="22" t="s">
        <v>104</v>
      </c>
    </row>
    <row r="2" spans="1:10" ht="15.75" thickBot="1"/>
    <row r="3" spans="1:10" ht="32.25" thickBot="1">
      <c r="A3" s="16"/>
      <c r="B3" s="45" t="s">
        <v>87</v>
      </c>
      <c r="C3" s="17" t="s">
        <v>88</v>
      </c>
      <c r="D3" s="44" t="s">
        <v>89</v>
      </c>
      <c r="F3" s="32"/>
      <c r="G3" s="32"/>
      <c r="H3" s="32"/>
      <c r="I3" s="32"/>
      <c r="J3" s="32"/>
    </row>
    <row r="4" spans="1:10" ht="16.5" thickBot="1">
      <c r="A4" s="18" t="s">
        <v>13</v>
      </c>
      <c r="B4" s="46">
        <v>1632730</v>
      </c>
      <c r="C4" s="40">
        <v>353</v>
      </c>
      <c r="D4" s="47">
        <f>B4-C4</f>
        <v>1632377</v>
      </c>
      <c r="F4" s="33"/>
      <c r="G4" s="31"/>
      <c r="H4" s="32"/>
      <c r="I4" s="32"/>
      <c r="J4" s="32"/>
    </row>
    <row r="5" spans="1:10" ht="16.5" thickBot="1">
      <c r="A5" s="18" t="s">
        <v>15</v>
      </c>
      <c r="B5" s="48">
        <v>1676874</v>
      </c>
      <c r="C5" s="41">
        <v>938</v>
      </c>
      <c r="D5" s="47">
        <f>B5-C5</f>
        <v>1675936</v>
      </c>
      <c r="F5" s="33"/>
      <c r="G5" s="31"/>
      <c r="H5" s="32"/>
      <c r="I5" s="32"/>
      <c r="J5" s="32"/>
    </row>
    <row r="6" spans="1:10" ht="16.5" thickBot="1">
      <c r="A6" s="18" t="s">
        <v>17</v>
      </c>
      <c r="B6" s="48">
        <v>1672932</v>
      </c>
      <c r="C6" s="41">
        <v>277</v>
      </c>
      <c r="D6" s="47">
        <f t="shared" ref="D6:D15" si="0">B6-C6</f>
        <v>1672655</v>
      </c>
      <c r="F6" s="34"/>
      <c r="G6" s="31"/>
      <c r="H6" s="32"/>
      <c r="I6" s="32"/>
      <c r="J6" s="32"/>
    </row>
    <row r="7" spans="1:10" ht="16.5" thickBot="1">
      <c r="A7" s="18" t="s">
        <v>20</v>
      </c>
      <c r="B7" s="48">
        <v>1454199</v>
      </c>
      <c r="C7" s="41">
        <v>951</v>
      </c>
      <c r="D7" s="47">
        <f t="shared" si="0"/>
        <v>1453248</v>
      </c>
      <c r="F7" s="34"/>
      <c r="G7" s="33"/>
      <c r="H7" s="32"/>
      <c r="I7" s="32"/>
      <c r="J7" s="32"/>
    </row>
    <row r="8" spans="1:10" ht="16.5" thickBot="1">
      <c r="A8" s="18" t="s">
        <v>22</v>
      </c>
      <c r="B8" s="48">
        <v>975853</v>
      </c>
      <c r="C8" s="41">
        <v>89</v>
      </c>
      <c r="D8" s="47">
        <f t="shared" si="0"/>
        <v>975764</v>
      </c>
      <c r="F8" s="33"/>
      <c r="G8" s="33"/>
      <c r="H8" s="32"/>
      <c r="I8" s="32"/>
      <c r="J8" s="32"/>
    </row>
    <row r="9" spans="1:10" ht="16.5" thickBot="1">
      <c r="A9" s="18" t="s">
        <v>24</v>
      </c>
      <c r="B9" s="48">
        <v>1073430</v>
      </c>
      <c r="C9" s="41">
        <v>867</v>
      </c>
      <c r="D9" s="47">
        <f t="shared" si="0"/>
        <v>1072563</v>
      </c>
      <c r="F9" s="33"/>
      <c r="G9" s="33"/>
      <c r="H9" s="32"/>
      <c r="I9" s="32"/>
      <c r="J9" s="32"/>
    </row>
    <row r="10" spans="1:10" ht="16.5" thickBot="1">
      <c r="A10" s="18" t="s">
        <v>27</v>
      </c>
      <c r="B10" s="48">
        <v>1033321</v>
      </c>
      <c r="C10" s="41">
        <v>498</v>
      </c>
      <c r="D10" s="47">
        <f t="shared" si="0"/>
        <v>1032823</v>
      </c>
      <c r="F10" s="33"/>
      <c r="G10" s="33"/>
      <c r="H10" s="32"/>
      <c r="I10" s="32"/>
      <c r="J10" s="32"/>
    </row>
    <row r="11" spans="1:10" ht="16.5" thickBot="1">
      <c r="A11" s="18" t="s">
        <v>29</v>
      </c>
      <c r="B11" s="48">
        <v>1020604</v>
      </c>
      <c r="C11" s="41">
        <v>517</v>
      </c>
      <c r="D11" s="47">
        <f t="shared" si="0"/>
        <v>1020087</v>
      </c>
      <c r="F11" s="33"/>
      <c r="G11" s="33"/>
      <c r="H11" s="32"/>
      <c r="I11" s="32"/>
      <c r="J11" s="32"/>
    </row>
    <row r="12" spans="1:10" ht="16.5" thickBot="1">
      <c r="A12" s="18" t="s">
        <v>31</v>
      </c>
      <c r="B12" s="48">
        <v>1540718</v>
      </c>
      <c r="C12" s="41">
        <v>143</v>
      </c>
      <c r="D12" s="47">
        <f t="shared" si="0"/>
        <v>1540575</v>
      </c>
      <c r="F12" s="33"/>
      <c r="G12" s="33"/>
      <c r="H12" s="32"/>
      <c r="I12" s="32"/>
      <c r="J12" s="32"/>
    </row>
    <row r="13" spans="1:10" ht="16.5" thickBot="1">
      <c r="A13" s="18" t="s">
        <v>34</v>
      </c>
      <c r="B13" s="48"/>
      <c r="C13" s="41"/>
      <c r="D13" s="47">
        <f t="shared" si="0"/>
        <v>0</v>
      </c>
      <c r="F13" s="33"/>
      <c r="G13" s="33"/>
      <c r="H13" s="32"/>
      <c r="I13" s="32"/>
      <c r="J13" s="32"/>
    </row>
    <row r="14" spans="1:10" ht="16.5" thickBot="1">
      <c r="A14" s="18" t="s">
        <v>9</v>
      </c>
      <c r="B14" s="48"/>
      <c r="C14" s="41"/>
      <c r="D14" s="47">
        <f t="shared" si="0"/>
        <v>0</v>
      </c>
      <c r="F14" s="34"/>
      <c r="G14" s="34"/>
      <c r="H14" s="32"/>
      <c r="I14" s="32"/>
      <c r="J14" s="32"/>
    </row>
    <row r="15" spans="1:10" ht="16.5" thickBot="1">
      <c r="A15" s="18" t="s">
        <v>10</v>
      </c>
      <c r="B15" s="49"/>
      <c r="C15" s="50"/>
      <c r="D15" s="19">
        <f t="shared" si="0"/>
        <v>0</v>
      </c>
      <c r="F15" s="39"/>
      <c r="G15" s="34"/>
      <c r="H15" s="32"/>
      <c r="I15" s="32"/>
      <c r="J15" s="32"/>
    </row>
    <row r="16" spans="1:10" ht="16.5" thickBot="1">
      <c r="A16" s="36" t="s">
        <v>105</v>
      </c>
      <c r="B16" s="43">
        <f>SUM(B4:B15)</f>
        <v>12080661</v>
      </c>
      <c r="C16" s="37">
        <f>SUM(C4:C15)</f>
        <v>4633</v>
      </c>
      <c r="D16" s="37">
        <f>SUM(D4:D15)</f>
        <v>12076028</v>
      </c>
      <c r="F16" s="32"/>
      <c r="G16" s="32"/>
      <c r="H16" s="32"/>
      <c r="I16" s="32"/>
      <c r="J16" s="32"/>
    </row>
    <row r="17" spans="1:10" ht="19.5" thickBot="1">
      <c r="A17" s="11"/>
      <c r="B17" s="11"/>
      <c r="C17" s="11"/>
      <c r="D17" s="11"/>
      <c r="F17" s="32"/>
      <c r="G17" s="32"/>
      <c r="H17" s="32"/>
      <c r="I17" s="32"/>
      <c r="J17" s="32"/>
    </row>
    <row r="18" spans="1:10" ht="19.5" thickBot="1">
      <c r="A18" s="11"/>
      <c r="B18" s="42"/>
      <c r="C18" s="11"/>
      <c r="D18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20"/>
  <sheetViews>
    <sheetView workbookViewId="0">
      <selection activeCell="L26" sqref="L26"/>
    </sheetView>
  </sheetViews>
  <sheetFormatPr defaultColWidth="9.140625" defaultRowHeight="15.75"/>
  <cols>
    <col min="1" max="1" width="15.5703125" style="15" customWidth="1"/>
    <col min="2" max="2" width="23" style="15" bestFit="1" customWidth="1"/>
    <col min="3" max="3" width="19.5703125" style="15" bestFit="1" customWidth="1"/>
    <col min="4" max="4" width="23" style="15" customWidth="1"/>
    <col min="5" max="16384" width="9.140625" style="15"/>
  </cols>
  <sheetData>
    <row r="1" spans="1:7" ht="18.75">
      <c r="A1" s="22" t="s">
        <v>103</v>
      </c>
    </row>
    <row r="2" spans="1:7" ht="16.5" thickBot="1"/>
    <row r="3" spans="1:7" ht="32.25" thickBot="1">
      <c r="A3" s="10"/>
      <c r="B3" s="53" t="s">
        <v>87</v>
      </c>
      <c r="C3" s="53" t="s">
        <v>88</v>
      </c>
      <c r="D3" s="52" t="s">
        <v>89</v>
      </c>
      <c r="F3" s="38"/>
      <c r="G3" s="38"/>
    </row>
    <row r="4" spans="1:7" ht="16.5" thickBot="1">
      <c r="A4" s="12" t="s">
        <v>13</v>
      </c>
      <c r="B4" s="54">
        <v>1224691</v>
      </c>
      <c r="C4" s="55">
        <v>265</v>
      </c>
      <c r="D4" s="56">
        <f>B4-C4</f>
        <v>1224426</v>
      </c>
      <c r="F4" s="31"/>
      <c r="G4" s="38"/>
    </row>
    <row r="5" spans="1:7" ht="16.5" thickBot="1">
      <c r="A5" s="12" t="s">
        <v>15</v>
      </c>
      <c r="B5" s="57">
        <v>1257802</v>
      </c>
      <c r="C5" s="51">
        <v>704</v>
      </c>
      <c r="D5" s="58">
        <f>B5-C5</f>
        <v>1257098</v>
      </c>
      <c r="F5" s="31"/>
      <c r="G5" s="38"/>
    </row>
    <row r="6" spans="1:7" ht="16.5" thickBot="1">
      <c r="A6" s="12" t="s">
        <v>17</v>
      </c>
      <c r="B6" s="48">
        <v>1254846</v>
      </c>
      <c r="C6" s="51">
        <v>208</v>
      </c>
      <c r="D6" s="58">
        <f t="shared" ref="D6:D14" si="0">B6-C6</f>
        <v>1254638</v>
      </c>
      <c r="F6" s="31"/>
      <c r="G6" s="38"/>
    </row>
    <row r="7" spans="1:7" ht="16.5" thickBot="1">
      <c r="A7" s="12" t="s">
        <v>20</v>
      </c>
      <c r="B7" s="48">
        <v>1090779</v>
      </c>
      <c r="C7" s="51">
        <v>716</v>
      </c>
      <c r="D7" s="58">
        <f t="shared" si="0"/>
        <v>1090063</v>
      </c>
      <c r="F7" s="33"/>
      <c r="G7" s="38"/>
    </row>
    <row r="8" spans="1:7" ht="16.5" thickBot="1">
      <c r="A8" s="12" t="s">
        <v>22</v>
      </c>
      <c r="B8" s="48">
        <v>731974</v>
      </c>
      <c r="C8" s="51">
        <v>66</v>
      </c>
      <c r="D8" s="58">
        <f t="shared" si="0"/>
        <v>731908</v>
      </c>
      <c r="F8" s="33"/>
      <c r="G8" s="38"/>
    </row>
    <row r="9" spans="1:7" ht="16.5" thickBot="1">
      <c r="A9" s="12" t="s">
        <v>24</v>
      </c>
      <c r="B9" s="48">
        <v>805164</v>
      </c>
      <c r="C9" s="51">
        <v>648</v>
      </c>
      <c r="D9" s="58">
        <f t="shared" si="0"/>
        <v>804516</v>
      </c>
      <c r="F9" s="33"/>
      <c r="G9" s="38"/>
    </row>
    <row r="10" spans="1:7" ht="16.5" thickBot="1">
      <c r="A10" s="12" t="s">
        <v>27</v>
      </c>
      <c r="B10" s="48">
        <v>775083</v>
      </c>
      <c r="C10" s="51">
        <v>376</v>
      </c>
      <c r="D10" s="58">
        <f t="shared" si="0"/>
        <v>774707</v>
      </c>
      <c r="F10" s="33"/>
      <c r="G10" s="38"/>
    </row>
    <row r="11" spans="1:7" ht="16.5" thickBot="1">
      <c r="A11" s="12" t="s">
        <v>29</v>
      </c>
      <c r="B11" s="48">
        <v>765543</v>
      </c>
      <c r="C11" s="51">
        <v>389</v>
      </c>
      <c r="D11" s="58">
        <f t="shared" si="0"/>
        <v>765154</v>
      </c>
      <c r="F11" s="33"/>
      <c r="G11" s="38"/>
    </row>
    <row r="12" spans="1:7" ht="16.5" thickBot="1">
      <c r="A12" s="12" t="s">
        <v>31</v>
      </c>
      <c r="B12" s="48">
        <v>1155673</v>
      </c>
      <c r="C12" s="51">
        <v>191</v>
      </c>
      <c r="D12" s="58">
        <f t="shared" si="0"/>
        <v>1155482</v>
      </c>
      <c r="F12" s="33"/>
      <c r="G12" s="38"/>
    </row>
    <row r="13" spans="1:7" ht="16.5" thickBot="1">
      <c r="A13" s="12" t="s">
        <v>34</v>
      </c>
      <c r="B13" s="48"/>
      <c r="C13" s="51"/>
      <c r="D13" s="58">
        <f t="shared" si="0"/>
        <v>0</v>
      </c>
      <c r="F13" s="33"/>
      <c r="G13" s="38"/>
    </row>
    <row r="14" spans="1:7" ht="16.5" thickBot="1">
      <c r="A14" s="12" t="s">
        <v>9</v>
      </c>
      <c r="B14" s="48"/>
      <c r="C14" s="51"/>
      <c r="D14" s="58">
        <f t="shared" si="0"/>
        <v>0</v>
      </c>
      <c r="F14" s="34"/>
      <c r="G14" s="38"/>
    </row>
    <row r="15" spans="1:7" ht="16.5" thickBot="1">
      <c r="A15" s="12" t="s">
        <v>10</v>
      </c>
      <c r="B15" s="49"/>
      <c r="C15" s="59"/>
      <c r="D15" s="60">
        <f t="shared" ref="D15" si="1">B15-C15</f>
        <v>0</v>
      </c>
      <c r="F15" s="34"/>
      <c r="G15" s="38"/>
    </row>
    <row r="16" spans="1:7" ht="16.5" thickBot="1">
      <c r="A16" s="13" t="s">
        <v>105</v>
      </c>
      <c r="B16" s="14">
        <f>SUM(B4:B15)</f>
        <v>9061555</v>
      </c>
      <c r="C16" s="14">
        <f t="shared" ref="C16:D16" si="2">SUM(C4:C15)</f>
        <v>3563</v>
      </c>
      <c r="D16" s="14">
        <f t="shared" si="2"/>
        <v>9057992</v>
      </c>
      <c r="F16" s="38"/>
      <c r="G16" s="38"/>
    </row>
    <row r="17" spans="6:7">
      <c r="F17" s="38"/>
      <c r="G17" s="38"/>
    </row>
    <row r="18" spans="6:7">
      <c r="F18" s="38"/>
      <c r="G18" s="38"/>
    </row>
    <row r="19" spans="6:7">
      <c r="F19" s="38"/>
      <c r="G19" s="38"/>
    </row>
    <row r="20" spans="6:7">
      <c r="F20" s="38"/>
      <c r="G20" s="3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31" sqref="F31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6</vt:i4>
      </vt:variant>
      <vt:variant>
        <vt:lpstr>Įvardinti diapazonai</vt:lpstr>
      </vt:variant>
      <vt:variant>
        <vt:i4>1</vt:i4>
      </vt:variant>
    </vt:vector>
  </HeadingPairs>
  <TitlesOfParts>
    <vt:vector size="7" baseType="lpstr">
      <vt:lpstr>Monthly data</vt:lpstr>
      <vt:lpstr>Monitoring protocol 2008-12</vt:lpstr>
      <vt:lpstr>Annual report, Sudenai_2010</vt:lpstr>
      <vt:lpstr>Annual report, Sudenai_2012</vt:lpstr>
      <vt:lpstr>Annual report, Lendimai_2012</vt:lpstr>
      <vt:lpstr>Sheet1</vt:lpstr>
      <vt:lpstr>'Monthly data'!Spausdinti_pavadinimus</vt:lpstr>
    </vt:vector>
  </TitlesOfParts>
  <Company>4Energy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Ieva Vaišvilas</dc:creator>
  <cp:lastModifiedBy>Tomas Paulaitis</cp:lastModifiedBy>
  <cp:lastPrinted>2011-03-31T06:42:45Z</cp:lastPrinted>
  <dcterms:created xsi:type="dcterms:W3CDTF">2011-02-10T08:57:55Z</dcterms:created>
  <dcterms:modified xsi:type="dcterms:W3CDTF">2012-10-11T11:10:46Z</dcterms:modified>
</cp:coreProperties>
</file>