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480" windowHeight="9345" tabRatio="740" activeTab="7"/>
  </bookViews>
  <sheets>
    <sheet name="Lamps" sheetId="8" r:id="rId1"/>
    <sheet name="Schools" sheetId="12" r:id="rId2"/>
    <sheet name="Kindergartens" sheetId="14" r:id="rId3"/>
    <sheet name="Medicine" sheetId="15" r:id="rId4"/>
    <sheet name="Other" sheetId="16" r:id="rId5"/>
    <sheet name="Total" sheetId="7" r:id="rId6"/>
    <sheet name="Total (devided by years)" sheetId="17" r:id="rId7"/>
    <sheet name="SSC threshold level" sheetId="13" r:id="rId8"/>
  </sheets>
  <calcPr calcId="145621"/>
</workbook>
</file>

<file path=xl/calcChain.xml><?xml version="1.0" encoding="utf-8"?>
<calcChain xmlns="http://schemas.openxmlformats.org/spreadsheetml/2006/main">
  <c r="C7" i="17" l="1"/>
  <c r="T31" i="17" l="1"/>
  <c r="S31" i="17"/>
  <c r="R31" i="17"/>
  <c r="Q31" i="17"/>
  <c r="P31" i="17"/>
  <c r="O31" i="17"/>
  <c r="N31" i="17"/>
  <c r="M31" i="17"/>
  <c r="S28" i="17"/>
  <c r="S34" i="17" s="1"/>
  <c r="S35" i="17" s="1"/>
  <c r="Q28" i="17"/>
  <c r="O28" i="17"/>
  <c r="M28" i="17"/>
  <c r="T17" i="17"/>
  <c r="S17" i="17"/>
  <c r="R17" i="17"/>
  <c r="Q17" i="17"/>
  <c r="P17" i="17"/>
  <c r="O17" i="17"/>
  <c r="S14" i="17"/>
  <c r="Q14" i="17"/>
  <c r="O14" i="17"/>
  <c r="M14" i="17"/>
  <c r="I31" i="17"/>
  <c r="H31" i="17"/>
  <c r="G31" i="17"/>
  <c r="F31" i="17"/>
  <c r="E31" i="17"/>
  <c r="D31" i="17"/>
  <c r="C31" i="17"/>
  <c r="B31" i="17"/>
  <c r="H28" i="17"/>
  <c r="F28" i="17"/>
  <c r="F36" i="17" s="1"/>
  <c r="F37" i="17" s="1"/>
  <c r="D28" i="17"/>
  <c r="B28" i="17"/>
  <c r="I17" i="17"/>
  <c r="H17" i="17"/>
  <c r="G17" i="17"/>
  <c r="F17" i="17"/>
  <c r="E17" i="17"/>
  <c r="D17" i="17"/>
  <c r="C17" i="17"/>
  <c r="B17" i="17"/>
  <c r="B14" i="17"/>
  <c r="D14" i="17"/>
  <c r="F14" i="17"/>
  <c r="H14" i="17"/>
  <c r="N36" i="17"/>
  <c r="N37" i="17" s="1"/>
  <c r="B36" i="17"/>
  <c r="I34" i="17" l="1"/>
  <c r="I35" i="17" s="1"/>
  <c r="R36" i="17"/>
  <c r="R34" i="17"/>
  <c r="Q36" i="17"/>
  <c r="Q34" i="17"/>
  <c r="B22" i="17"/>
  <c r="H34" i="17"/>
  <c r="H35" i="17" s="1"/>
  <c r="R37" i="17"/>
  <c r="S20" i="17"/>
  <c r="S21" i="17" s="1"/>
  <c r="T34" i="17"/>
  <c r="T35" i="17" s="1"/>
  <c r="T36" i="17"/>
  <c r="T37" i="17" s="1"/>
  <c r="I20" i="17"/>
  <c r="I21" i="17" s="1"/>
  <c r="F22" i="17"/>
  <c r="F23" i="17" s="1"/>
  <c r="S36" i="17"/>
  <c r="S37" i="17" s="1"/>
  <c r="S38" i="17" s="1"/>
  <c r="H36" i="17"/>
  <c r="H37" i="17" s="1"/>
  <c r="H38" i="17" s="1"/>
  <c r="H22" i="17"/>
  <c r="H23" i="17" s="1"/>
  <c r="H20" i="17"/>
  <c r="H21" i="17" s="1"/>
  <c r="T22" i="17"/>
  <c r="T23" i="17" s="1"/>
  <c r="T20" i="17"/>
  <c r="T21" i="17" s="1"/>
  <c r="I36" i="17"/>
  <c r="I37" i="17" s="1"/>
  <c r="I38" i="17" s="1"/>
  <c r="I22" i="17"/>
  <c r="I23" i="17" s="1"/>
  <c r="I24" i="17" s="1"/>
  <c r="S22" i="17"/>
  <c r="S23" i="17" s="1"/>
  <c r="P36" i="17"/>
  <c r="P37" i="17" s="1"/>
  <c r="D22" i="17"/>
  <c r="D23" i="17" s="1"/>
  <c r="C20" i="17"/>
  <c r="C21" i="17" s="1"/>
  <c r="D36" i="17"/>
  <c r="D37" i="17" s="1"/>
  <c r="G20" i="17"/>
  <c r="G21" i="17" s="1"/>
  <c r="P22" i="17"/>
  <c r="P23" i="17" s="1"/>
  <c r="O20" i="17"/>
  <c r="O21" i="17" s="1"/>
  <c r="B23" i="17"/>
  <c r="B37" i="17"/>
  <c r="N22" i="17"/>
  <c r="N23" i="17" s="1"/>
  <c r="R22" i="17"/>
  <c r="R23" i="17" s="1"/>
  <c r="E20" i="17"/>
  <c r="E21" i="17" s="1"/>
  <c r="M20" i="17"/>
  <c r="Q20" i="17"/>
  <c r="Q21" i="17" s="1"/>
  <c r="C22" i="17"/>
  <c r="C23" i="17" s="1"/>
  <c r="C24" i="17" s="1"/>
  <c r="E22" i="17"/>
  <c r="E23" i="17" s="1"/>
  <c r="G22" i="17"/>
  <c r="G23" i="17" s="1"/>
  <c r="M22" i="17"/>
  <c r="O22" i="17"/>
  <c r="O23" i="17" s="1"/>
  <c r="O24" i="17" s="1"/>
  <c r="Q22" i="17"/>
  <c r="Q23" i="17" s="1"/>
  <c r="C34" i="17"/>
  <c r="C35" i="17" s="1"/>
  <c r="E34" i="17"/>
  <c r="E35" i="17" s="1"/>
  <c r="G34" i="17"/>
  <c r="G35" i="17" s="1"/>
  <c r="M34" i="17"/>
  <c r="O34" i="17"/>
  <c r="O35" i="17" s="1"/>
  <c r="Q35" i="17"/>
  <c r="C36" i="17"/>
  <c r="C37" i="17" s="1"/>
  <c r="E36" i="17"/>
  <c r="E37" i="17" s="1"/>
  <c r="G36" i="17"/>
  <c r="G37" i="17" s="1"/>
  <c r="M36" i="17"/>
  <c r="O36" i="17"/>
  <c r="O37" i="17" s="1"/>
  <c r="Q37" i="17"/>
  <c r="B20" i="17"/>
  <c r="D20" i="17"/>
  <c r="D21" i="17" s="1"/>
  <c r="D24" i="17" s="1"/>
  <c r="F20" i="17"/>
  <c r="F21" i="17" s="1"/>
  <c r="F24" i="17" s="1"/>
  <c r="N20" i="17"/>
  <c r="N21" i="17" s="1"/>
  <c r="P20" i="17"/>
  <c r="P21" i="17" s="1"/>
  <c r="B34" i="17"/>
  <c r="D34" i="17"/>
  <c r="D35" i="17" s="1"/>
  <c r="F34" i="17"/>
  <c r="F35" i="17" s="1"/>
  <c r="F38" i="17" s="1"/>
  <c r="N34" i="17"/>
  <c r="N35" i="17" s="1"/>
  <c r="N38" i="17" s="1"/>
  <c r="P34" i="17"/>
  <c r="P35" i="17" s="1"/>
  <c r="R35" i="17"/>
  <c r="B20" i="16"/>
  <c r="N31" i="16" s="1"/>
  <c r="B3" i="16"/>
  <c r="N14" i="16" s="1"/>
  <c r="N15" i="16" s="1"/>
  <c r="B20" i="15"/>
  <c r="B29" i="15" s="1"/>
  <c r="B30" i="15" s="1"/>
  <c r="B3" i="15"/>
  <c r="D12" i="15" s="1"/>
  <c r="C8" i="8"/>
  <c r="B8" i="8"/>
  <c r="B3" i="12"/>
  <c r="B20" i="14"/>
  <c r="B3" i="14"/>
  <c r="B12" i="14" s="1"/>
  <c r="B13" i="14" s="1"/>
  <c r="B20" i="12"/>
  <c r="B29" i="12" s="1"/>
  <c r="B29" i="14"/>
  <c r="B12" i="15"/>
  <c r="B13" i="15" s="1"/>
  <c r="C29" i="14"/>
  <c r="C30" i="14" s="1"/>
  <c r="C12" i="15"/>
  <c r="D29" i="14"/>
  <c r="D30" i="14" s="1"/>
  <c r="E29" i="14"/>
  <c r="F29" i="12"/>
  <c r="F30" i="12" s="1"/>
  <c r="F29" i="14"/>
  <c r="G29" i="14"/>
  <c r="B31" i="14"/>
  <c r="B32" i="14" s="1"/>
  <c r="C31" i="14"/>
  <c r="D31" i="12"/>
  <c r="D32" i="12" s="1"/>
  <c r="D31" i="14"/>
  <c r="D32" i="14" s="1"/>
  <c r="D14" i="15"/>
  <c r="E31" i="12"/>
  <c r="E32" i="12" s="1"/>
  <c r="E31" i="14"/>
  <c r="F14" i="14"/>
  <c r="F15" i="14" s="1"/>
  <c r="F31" i="14"/>
  <c r="F32" i="14" s="1"/>
  <c r="G14" i="14"/>
  <c r="G15" i="14" s="1"/>
  <c r="G31" i="14"/>
  <c r="H29" i="12"/>
  <c r="H29" i="14"/>
  <c r="H12" i="15"/>
  <c r="I29" i="14"/>
  <c r="I30" i="14" s="1"/>
  <c r="I29" i="15"/>
  <c r="I30" i="15" s="1"/>
  <c r="J29" i="14"/>
  <c r="J29" i="15"/>
  <c r="J30" i="15" s="1"/>
  <c r="K12" i="14"/>
  <c r="K13" i="14" s="1"/>
  <c r="K29" i="14"/>
  <c r="K30" i="14" s="1"/>
  <c r="K12" i="15"/>
  <c r="L29" i="12"/>
  <c r="L29" i="14"/>
  <c r="M29" i="12"/>
  <c r="M30" i="12" s="1"/>
  <c r="M29" i="14"/>
  <c r="M30" i="14" s="1"/>
  <c r="N29" i="14"/>
  <c r="N30" i="14" s="1"/>
  <c r="N29" i="15"/>
  <c r="N30" i="15" s="1"/>
  <c r="O29" i="14"/>
  <c r="O30" i="14" s="1"/>
  <c r="O29" i="15"/>
  <c r="O30" i="15" s="1"/>
  <c r="E30" i="14"/>
  <c r="F30" i="14"/>
  <c r="G30" i="14"/>
  <c r="L30" i="14"/>
  <c r="H31" i="12"/>
  <c r="H31" i="14"/>
  <c r="I31" i="12"/>
  <c r="I32" i="12" s="1"/>
  <c r="I31" i="14"/>
  <c r="I32" i="14" s="1"/>
  <c r="J31" i="14"/>
  <c r="J31" i="15"/>
  <c r="J32" i="15" s="1"/>
  <c r="K31" i="14"/>
  <c r="K31" i="15"/>
  <c r="K32" i="15" s="1"/>
  <c r="L31" i="14"/>
  <c r="L31" i="15"/>
  <c r="L32" i="15" s="1"/>
  <c r="L14" i="15"/>
  <c r="L15" i="15" s="1"/>
  <c r="M14" i="14"/>
  <c r="M15" i="14" s="1"/>
  <c r="M31" i="14"/>
  <c r="M32" i="14" s="1"/>
  <c r="M14" i="15"/>
  <c r="M15" i="15" s="1"/>
  <c r="N14" i="14"/>
  <c r="N15" i="14" s="1"/>
  <c r="N31" i="14"/>
  <c r="N32" i="14" s="1"/>
  <c r="O14" i="14"/>
  <c r="O15" i="14" s="1"/>
  <c r="O31" i="14"/>
  <c r="O14" i="15"/>
  <c r="O15" i="15" s="1"/>
  <c r="C32" i="14"/>
  <c r="E32" i="14"/>
  <c r="G32" i="14"/>
  <c r="H32" i="14"/>
  <c r="O32" i="14"/>
  <c r="B30" i="14"/>
  <c r="B33" i="14" l="1"/>
  <c r="B9" i="8"/>
  <c r="B3" i="7" s="1"/>
  <c r="G33" i="14"/>
  <c r="C33" i="14"/>
  <c r="E33" i="14"/>
  <c r="I14" i="15"/>
  <c r="M12" i="15"/>
  <c r="J12" i="15"/>
  <c r="G14" i="15"/>
  <c r="G12" i="15"/>
  <c r="F12" i="15"/>
  <c r="K39" i="14"/>
  <c r="I33" i="14"/>
  <c r="N33" i="14"/>
  <c r="H24" i="17"/>
  <c r="R38" i="17"/>
  <c r="J37" i="17"/>
  <c r="J34" i="17"/>
  <c r="U36" i="17"/>
  <c r="U34" i="17"/>
  <c r="U22" i="17"/>
  <c r="J23" i="17"/>
  <c r="S24" i="17"/>
  <c r="T38" i="17"/>
  <c r="J22" i="17"/>
  <c r="J20" i="17"/>
  <c r="J36" i="17"/>
  <c r="N31" i="12"/>
  <c r="I31" i="15"/>
  <c r="I32" i="15" s="1"/>
  <c r="I33" i="15" s="1"/>
  <c r="M29" i="15"/>
  <c r="M30" i="15" s="1"/>
  <c r="L29" i="15"/>
  <c r="L30" i="15" s="1"/>
  <c r="C31" i="15"/>
  <c r="C32" i="15" s="1"/>
  <c r="B31" i="12"/>
  <c r="B32" i="12" s="1"/>
  <c r="D29" i="12"/>
  <c r="D30" i="12" s="1"/>
  <c r="D33" i="12" s="1"/>
  <c r="M31" i="15"/>
  <c r="M32" i="15" s="1"/>
  <c r="L31" i="12"/>
  <c r="L32" i="12" s="1"/>
  <c r="K31" i="12"/>
  <c r="J31" i="12"/>
  <c r="I14" i="14"/>
  <c r="I15" i="14" s="1"/>
  <c r="H14" i="14"/>
  <c r="H15" i="14" s="1"/>
  <c r="O29" i="12"/>
  <c r="O30" i="12" s="1"/>
  <c r="N29" i="12"/>
  <c r="N30" i="12" s="1"/>
  <c r="M12" i="14"/>
  <c r="M13" i="14" s="1"/>
  <c r="L12" i="14"/>
  <c r="L13" i="14" s="1"/>
  <c r="J29" i="12"/>
  <c r="J30" i="12" s="1"/>
  <c r="I29" i="12"/>
  <c r="I30" i="12" s="1"/>
  <c r="H12" i="14"/>
  <c r="H13" i="14" s="1"/>
  <c r="G41" i="14"/>
  <c r="F33" i="14"/>
  <c r="D33" i="14"/>
  <c r="B31" i="15"/>
  <c r="B32" i="15" s="1"/>
  <c r="G29" i="15"/>
  <c r="G30" i="15" s="1"/>
  <c r="D29" i="15"/>
  <c r="D30" i="15" s="1"/>
  <c r="C29" i="15"/>
  <c r="C30" i="15" s="1"/>
  <c r="O31" i="12"/>
  <c r="H31" i="15"/>
  <c r="H32" i="15" s="1"/>
  <c r="H29" i="15"/>
  <c r="H30" i="15" s="1"/>
  <c r="G31" i="12"/>
  <c r="G32" i="12" s="1"/>
  <c r="F31" i="12"/>
  <c r="F32" i="12" s="1"/>
  <c r="F33" i="12" s="1"/>
  <c r="E29" i="15"/>
  <c r="E30" i="15" s="1"/>
  <c r="B36" i="14"/>
  <c r="O31" i="15"/>
  <c r="O41" i="15" s="1"/>
  <c r="N31" i="15"/>
  <c r="N32" i="15" s="1"/>
  <c r="N33" i="15" s="1"/>
  <c r="M31" i="12"/>
  <c r="L14" i="14"/>
  <c r="L15" i="14" s="1"/>
  <c r="K14" i="14"/>
  <c r="K15" i="14" s="1"/>
  <c r="K16" i="14" s="1"/>
  <c r="J14" i="14"/>
  <c r="J15" i="14" s="1"/>
  <c r="O12" i="14"/>
  <c r="O13" i="14" s="1"/>
  <c r="O40" i="14" s="1"/>
  <c r="N12" i="14"/>
  <c r="N13" i="14" s="1"/>
  <c r="K29" i="15"/>
  <c r="K30" i="15" s="1"/>
  <c r="K29" i="12"/>
  <c r="K30" i="12" s="1"/>
  <c r="J12" i="14"/>
  <c r="J13" i="14" s="1"/>
  <c r="I12" i="14"/>
  <c r="I13" i="14" s="1"/>
  <c r="G31" i="15"/>
  <c r="G32" i="15" s="1"/>
  <c r="F31" i="15"/>
  <c r="F32" i="15" s="1"/>
  <c r="E31" i="15"/>
  <c r="E32" i="15" s="1"/>
  <c r="D31" i="15"/>
  <c r="D32" i="15" s="1"/>
  <c r="F29" i="15"/>
  <c r="F30" i="15" s="1"/>
  <c r="P38" i="17"/>
  <c r="T24" i="17"/>
  <c r="P24" i="17"/>
  <c r="D38" i="17"/>
  <c r="G24" i="17"/>
  <c r="R20" i="17"/>
  <c r="R21" i="17" s="1"/>
  <c r="R24" i="17" s="1"/>
  <c r="B35" i="17"/>
  <c r="J35" i="17" s="1"/>
  <c r="B21" i="17"/>
  <c r="J21" i="17" s="1"/>
  <c r="M21" i="17"/>
  <c r="O38" i="17"/>
  <c r="G38" i="17"/>
  <c r="C38" i="17"/>
  <c r="M37" i="17"/>
  <c r="U37" i="17" s="1"/>
  <c r="M35" i="17"/>
  <c r="U35" i="17" s="1"/>
  <c r="M23" i="17"/>
  <c r="U23" i="17" s="1"/>
  <c r="N24" i="17"/>
  <c r="Q38" i="17"/>
  <c r="E38" i="17"/>
  <c r="Q24" i="17"/>
  <c r="E24" i="17"/>
  <c r="O33" i="14"/>
  <c r="L41" i="15"/>
  <c r="L39" i="14"/>
  <c r="M33" i="14"/>
  <c r="K33" i="15"/>
  <c r="P29" i="14"/>
  <c r="C33" i="15"/>
  <c r="B40" i="15"/>
  <c r="B33" i="15"/>
  <c r="B39" i="15"/>
  <c r="D15" i="15"/>
  <c r="D42" i="15" s="1"/>
  <c r="N41" i="16"/>
  <c r="N32" i="16"/>
  <c r="N42" i="16" s="1"/>
  <c r="C12" i="16"/>
  <c r="C13" i="16" s="1"/>
  <c r="E12" i="16"/>
  <c r="E13" i="16" s="1"/>
  <c r="G12" i="16"/>
  <c r="G13" i="16" s="1"/>
  <c r="I12" i="16"/>
  <c r="I13" i="16" s="1"/>
  <c r="K12" i="16"/>
  <c r="K13" i="16" s="1"/>
  <c r="M12" i="16"/>
  <c r="M13" i="16" s="1"/>
  <c r="O12" i="16"/>
  <c r="O13" i="16" s="1"/>
  <c r="C14" i="16"/>
  <c r="C15" i="16" s="1"/>
  <c r="E14" i="16"/>
  <c r="E15" i="16" s="1"/>
  <c r="G14" i="16"/>
  <c r="G15" i="16" s="1"/>
  <c r="I14" i="16"/>
  <c r="I15" i="16" s="1"/>
  <c r="K14" i="16"/>
  <c r="K15" i="16" s="1"/>
  <c r="M14" i="16"/>
  <c r="M15" i="16" s="1"/>
  <c r="O14" i="16"/>
  <c r="O15" i="16" s="1"/>
  <c r="C29" i="16"/>
  <c r="E29" i="16"/>
  <c r="G29" i="16"/>
  <c r="I29" i="16"/>
  <c r="K29" i="16"/>
  <c r="M29" i="16"/>
  <c r="O29" i="16"/>
  <c r="C31" i="16"/>
  <c r="E31" i="16"/>
  <c r="G31" i="16"/>
  <c r="I31" i="16"/>
  <c r="K31" i="16"/>
  <c r="M31" i="16"/>
  <c r="O31" i="16"/>
  <c r="B36" i="16"/>
  <c r="B12" i="16"/>
  <c r="D12" i="16"/>
  <c r="D13" i="16" s="1"/>
  <c r="F12" i="16"/>
  <c r="F13" i="16" s="1"/>
  <c r="H12" i="16"/>
  <c r="H13" i="16" s="1"/>
  <c r="J12" i="16"/>
  <c r="J13" i="16" s="1"/>
  <c r="L12" i="16"/>
  <c r="L13" i="16" s="1"/>
  <c r="N12" i="16"/>
  <c r="N13" i="16" s="1"/>
  <c r="N16" i="16" s="1"/>
  <c r="B14" i="16"/>
  <c r="D14" i="16"/>
  <c r="D15" i="16" s="1"/>
  <c r="F14" i="16"/>
  <c r="F15" i="16" s="1"/>
  <c r="H14" i="16"/>
  <c r="H15" i="16" s="1"/>
  <c r="J14" i="16"/>
  <c r="J15" i="16" s="1"/>
  <c r="L14" i="16"/>
  <c r="L15" i="16" s="1"/>
  <c r="B29" i="16"/>
  <c r="D29" i="16"/>
  <c r="F29" i="16"/>
  <c r="H29" i="16"/>
  <c r="J29" i="16"/>
  <c r="L29" i="16"/>
  <c r="N29" i="16"/>
  <c r="B31" i="16"/>
  <c r="D31" i="16"/>
  <c r="F31" i="16"/>
  <c r="H31" i="16"/>
  <c r="J31" i="16"/>
  <c r="L31" i="16"/>
  <c r="G33" i="15"/>
  <c r="J33" i="15"/>
  <c r="K39" i="15"/>
  <c r="J39" i="15"/>
  <c r="G41" i="15"/>
  <c r="G39" i="15"/>
  <c r="C39" i="15"/>
  <c r="D13" i="15"/>
  <c r="B36" i="15"/>
  <c r="G15" i="15"/>
  <c r="G42" i="15" s="1"/>
  <c r="N14" i="15"/>
  <c r="K14" i="15"/>
  <c r="K41" i="15" s="1"/>
  <c r="J14" i="15"/>
  <c r="H14" i="15"/>
  <c r="H15" i="15" s="1"/>
  <c r="M13" i="15"/>
  <c r="K13" i="15"/>
  <c r="K40" i="15" s="1"/>
  <c r="G13" i="15"/>
  <c r="F13" i="15"/>
  <c r="C13" i="15"/>
  <c r="O12" i="15"/>
  <c r="N12" i="15"/>
  <c r="L12" i="15"/>
  <c r="I12" i="15"/>
  <c r="I39" i="15" s="1"/>
  <c r="F14" i="15"/>
  <c r="E14" i="15"/>
  <c r="C14" i="15"/>
  <c r="B14" i="15"/>
  <c r="E12" i="15"/>
  <c r="L40" i="14"/>
  <c r="I33" i="12"/>
  <c r="C31" i="12"/>
  <c r="G29" i="12"/>
  <c r="G30" i="12" s="1"/>
  <c r="G33" i="12" s="1"/>
  <c r="E29" i="12"/>
  <c r="E30" i="12" s="1"/>
  <c r="E33" i="12" s="1"/>
  <c r="C29" i="12"/>
  <c r="C30" i="12" s="1"/>
  <c r="B12" i="12"/>
  <c r="B13" i="12" s="1"/>
  <c r="F12" i="12"/>
  <c r="F13" i="12" s="1"/>
  <c r="D14" i="12"/>
  <c r="D15" i="12" s="1"/>
  <c r="D42" i="12" s="1"/>
  <c r="H12" i="12"/>
  <c r="H13" i="12" s="1"/>
  <c r="I12" i="12"/>
  <c r="I13" i="12" s="1"/>
  <c r="I40" i="12" s="1"/>
  <c r="J12" i="12"/>
  <c r="J13" i="12" s="1"/>
  <c r="K12" i="12"/>
  <c r="K13" i="12" s="1"/>
  <c r="L12" i="12"/>
  <c r="L13" i="12" s="1"/>
  <c r="O12" i="12"/>
  <c r="O13" i="12" s="1"/>
  <c r="H14" i="12"/>
  <c r="H15" i="12" s="1"/>
  <c r="H16" i="12" s="1"/>
  <c r="I14" i="12"/>
  <c r="K14" i="12"/>
  <c r="K15" i="12" s="1"/>
  <c r="L14" i="12"/>
  <c r="L15" i="12" s="1"/>
  <c r="B36" i="12"/>
  <c r="D12" i="12"/>
  <c r="D13" i="12" s="1"/>
  <c r="B14" i="12"/>
  <c r="B15" i="12" s="1"/>
  <c r="F14" i="12"/>
  <c r="F15" i="12" s="1"/>
  <c r="F42" i="12" s="1"/>
  <c r="M12" i="12"/>
  <c r="M13" i="12" s="1"/>
  <c r="M40" i="12" s="1"/>
  <c r="N12" i="12"/>
  <c r="N13" i="12" s="1"/>
  <c r="N40" i="12" s="1"/>
  <c r="J14" i="12"/>
  <c r="J15" i="12" s="1"/>
  <c r="M14" i="12"/>
  <c r="M15" i="12" s="1"/>
  <c r="N14" i="12"/>
  <c r="N15" i="12" s="1"/>
  <c r="O14" i="12"/>
  <c r="O15" i="12" s="1"/>
  <c r="I41" i="14"/>
  <c r="N39" i="14"/>
  <c r="M39" i="14"/>
  <c r="E14" i="14"/>
  <c r="E15" i="14" s="1"/>
  <c r="E42" i="14" s="1"/>
  <c r="D14" i="14"/>
  <c r="D15" i="14" s="1"/>
  <c r="C14" i="14"/>
  <c r="C15" i="14" s="1"/>
  <c r="C42" i="14" s="1"/>
  <c r="B14" i="14"/>
  <c r="B15" i="14" s="1"/>
  <c r="B42" i="14" s="1"/>
  <c r="G12" i="14"/>
  <c r="G13" i="14" s="1"/>
  <c r="G16" i="14" s="1"/>
  <c r="G43" i="14" s="1"/>
  <c r="F12" i="14"/>
  <c r="F13" i="14" s="1"/>
  <c r="F16" i="14" s="1"/>
  <c r="E12" i="14"/>
  <c r="E13" i="14" s="1"/>
  <c r="D12" i="14"/>
  <c r="D13" i="14" s="1"/>
  <c r="D16" i="14" s="1"/>
  <c r="D43" i="14" s="1"/>
  <c r="C12" i="14"/>
  <c r="C13" i="14" s="1"/>
  <c r="C16" i="14" s="1"/>
  <c r="C43" i="14" s="1"/>
  <c r="B39" i="12"/>
  <c r="B30" i="12"/>
  <c r="I42" i="14"/>
  <c r="H42" i="14"/>
  <c r="G42" i="14"/>
  <c r="F42" i="14"/>
  <c r="D42" i="14"/>
  <c r="L41" i="14"/>
  <c r="K41" i="14"/>
  <c r="K40" i="14"/>
  <c r="K40" i="12"/>
  <c r="F41" i="14"/>
  <c r="G14" i="12"/>
  <c r="G15" i="12" s="1"/>
  <c r="G42" i="12" s="1"/>
  <c r="E14" i="12"/>
  <c r="E15" i="12" s="1"/>
  <c r="E42" i="12" s="1"/>
  <c r="C14" i="12"/>
  <c r="C15" i="12" s="1"/>
  <c r="G12" i="12"/>
  <c r="G13" i="12" s="1"/>
  <c r="E12" i="12"/>
  <c r="E13" i="12" s="1"/>
  <c r="C12" i="12"/>
  <c r="C13" i="12" s="1"/>
  <c r="B39" i="14"/>
  <c r="B40" i="14"/>
  <c r="P31" i="14"/>
  <c r="N32" i="12"/>
  <c r="L32" i="14"/>
  <c r="L33" i="14" s="1"/>
  <c r="K32" i="14"/>
  <c r="K33" i="14" s="1"/>
  <c r="J32" i="12"/>
  <c r="C47" i="17" s="1"/>
  <c r="O41" i="14"/>
  <c r="M41" i="14"/>
  <c r="H41" i="14"/>
  <c r="I39" i="14"/>
  <c r="H39" i="12"/>
  <c r="P31" i="15"/>
  <c r="M41" i="15"/>
  <c r="M42" i="15"/>
  <c r="P30" i="15"/>
  <c r="L33" i="15"/>
  <c r="L42" i="15"/>
  <c r="J13" i="15"/>
  <c r="J40" i="15" s="1"/>
  <c r="K15" i="15"/>
  <c r="I15" i="15"/>
  <c r="H13" i="15"/>
  <c r="O42" i="14"/>
  <c r="N42" i="14"/>
  <c r="N41" i="14"/>
  <c r="N40" i="14"/>
  <c r="N16" i="14"/>
  <c r="N43" i="14" s="1"/>
  <c r="M42" i="14"/>
  <c r="M40" i="14"/>
  <c r="M16" i="14"/>
  <c r="M43" i="14" s="1"/>
  <c r="L16" i="14"/>
  <c r="J32" i="14"/>
  <c r="J30" i="14"/>
  <c r="H16" i="14"/>
  <c r="I16" i="14"/>
  <c r="I43" i="14" s="1"/>
  <c r="I40" i="14"/>
  <c r="H39" i="14"/>
  <c r="H30" i="14"/>
  <c r="O32" i="12"/>
  <c r="N33" i="12"/>
  <c r="M32" i="12"/>
  <c r="L30" i="12"/>
  <c r="K32" i="12"/>
  <c r="K42" i="12" s="1"/>
  <c r="H32" i="12"/>
  <c r="H30" i="12"/>
  <c r="O16" i="12" l="1"/>
  <c r="L42" i="12"/>
  <c r="J16" i="16"/>
  <c r="M16" i="16"/>
  <c r="F33" i="15"/>
  <c r="E16" i="16"/>
  <c r="O32" i="15"/>
  <c r="O42" i="15" s="1"/>
  <c r="O16" i="14"/>
  <c r="O43" i="14" s="1"/>
  <c r="K43" i="14"/>
  <c r="O41" i="12"/>
  <c r="M41" i="12"/>
  <c r="J42" i="12"/>
  <c r="F39" i="15"/>
  <c r="H33" i="15"/>
  <c r="D33" i="15"/>
  <c r="H46" i="17"/>
  <c r="I13" i="15"/>
  <c r="I40" i="15" s="1"/>
  <c r="H42" i="15"/>
  <c r="C46" i="17"/>
  <c r="M33" i="15"/>
  <c r="K42" i="14"/>
  <c r="H47" i="17"/>
  <c r="L41" i="12"/>
  <c r="J16" i="12"/>
  <c r="B46" i="17"/>
  <c r="O40" i="12"/>
  <c r="G47" i="17"/>
  <c r="U21" i="17"/>
  <c r="U20" i="17"/>
  <c r="E33" i="15"/>
  <c r="J39" i="12"/>
  <c r="D39" i="12"/>
  <c r="M39" i="15"/>
  <c r="P29" i="12"/>
  <c r="M39" i="12"/>
  <c r="J40" i="14"/>
  <c r="K39" i="12"/>
  <c r="F43" i="14"/>
  <c r="D41" i="12"/>
  <c r="B42" i="12"/>
  <c r="K16" i="12"/>
  <c r="D39" i="15"/>
  <c r="P29" i="15"/>
  <c r="H39" i="15"/>
  <c r="J16" i="14"/>
  <c r="L42" i="14"/>
  <c r="J39" i="14"/>
  <c r="J41" i="14"/>
  <c r="E16" i="14"/>
  <c r="E43" i="14" s="1"/>
  <c r="B41" i="12"/>
  <c r="M40" i="15"/>
  <c r="N41" i="15"/>
  <c r="I41" i="15"/>
  <c r="F16" i="16"/>
  <c r="O39" i="14"/>
  <c r="D41" i="15"/>
  <c r="M24" i="17"/>
  <c r="U24" i="17" s="1"/>
  <c r="B24" i="17"/>
  <c r="J24" i="17" s="1"/>
  <c r="B38" i="17"/>
  <c r="J38" i="17" s="1"/>
  <c r="M38" i="17"/>
  <c r="U38" i="17" s="1"/>
  <c r="N39" i="12"/>
  <c r="O42" i="12"/>
  <c r="O39" i="12"/>
  <c r="N16" i="12"/>
  <c r="N43" i="12" s="1"/>
  <c r="P12" i="12"/>
  <c r="N42" i="12"/>
  <c r="L39" i="12"/>
  <c r="L43" i="14"/>
  <c r="M16" i="15"/>
  <c r="M43" i="15" s="1"/>
  <c r="I16" i="16"/>
  <c r="H41" i="15"/>
  <c r="I39" i="12"/>
  <c r="H40" i="12"/>
  <c r="H41" i="12"/>
  <c r="P13" i="14"/>
  <c r="D39" i="14"/>
  <c r="F41" i="12"/>
  <c r="J41" i="16"/>
  <c r="J32" i="16"/>
  <c r="J42" i="16" s="1"/>
  <c r="F41" i="16"/>
  <c r="F32" i="16"/>
  <c r="F42" i="16" s="1"/>
  <c r="B41" i="16"/>
  <c r="P31" i="16"/>
  <c r="B32" i="16"/>
  <c r="L39" i="16"/>
  <c r="L30" i="16"/>
  <c r="H39" i="16"/>
  <c r="H30" i="16"/>
  <c r="D39" i="16"/>
  <c r="D30" i="16"/>
  <c r="P12" i="16"/>
  <c r="B13" i="16"/>
  <c r="O32" i="16"/>
  <c r="O42" i="16" s="1"/>
  <c r="O41" i="16"/>
  <c r="O8" i="7" s="1"/>
  <c r="K32" i="16"/>
  <c r="K42" i="16" s="1"/>
  <c r="K41" i="16"/>
  <c r="G32" i="16"/>
  <c r="G42" i="16" s="1"/>
  <c r="G9" i="7" s="1"/>
  <c r="G41" i="16"/>
  <c r="C32" i="16"/>
  <c r="C42" i="16" s="1"/>
  <c r="C41" i="16"/>
  <c r="M30" i="16"/>
  <c r="M39" i="16"/>
  <c r="I30" i="16"/>
  <c r="I39" i="16"/>
  <c r="E30" i="16"/>
  <c r="E39" i="16"/>
  <c r="L41" i="16"/>
  <c r="L8" i="7" s="1"/>
  <c r="L32" i="16"/>
  <c r="L42" i="16" s="1"/>
  <c r="L9" i="7" s="1"/>
  <c r="H41" i="16"/>
  <c r="H32" i="16"/>
  <c r="H42" i="16" s="1"/>
  <c r="D41" i="16"/>
  <c r="D32" i="16"/>
  <c r="D42" i="16" s="1"/>
  <c r="D9" i="7" s="1"/>
  <c r="N39" i="16"/>
  <c r="N30" i="16"/>
  <c r="J39" i="16"/>
  <c r="J30" i="16"/>
  <c r="F39" i="16"/>
  <c r="F30" i="16"/>
  <c r="B39" i="16"/>
  <c r="B6" i="7" s="1"/>
  <c r="P29" i="16"/>
  <c r="B30" i="16"/>
  <c r="P14" i="16"/>
  <c r="B15" i="16"/>
  <c r="P15" i="16" s="1"/>
  <c r="M32" i="16"/>
  <c r="M42" i="16" s="1"/>
  <c r="M41" i="16"/>
  <c r="M8" i="7" s="1"/>
  <c r="I32" i="16"/>
  <c r="I42" i="16" s="1"/>
  <c r="I41" i="16"/>
  <c r="E32" i="16"/>
  <c r="E42" i="16" s="1"/>
  <c r="E41" i="16"/>
  <c r="O30" i="16"/>
  <c r="O39" i="16"/>
  <c r="K30" i="16"/>
  <c r="K39" i="16"/>
  <c r="G30" i="16"/>
  <c r="G39" i="16"/>
  <c r="C30" i="16"/>
  <c r="C39" i="16"/>
  <c r="L16" i="16"/>
  <c r="H16" i="16"/>
  <c r="D16" i="16"/>
  <c r="O16" i="16"/>
  <c r="K16" i="16"/>
  <c r="G16" i="16"/>
  <c r="C16" i="16"/>
  <c r="P32" i="15"/>
  <c r="O33" i="15"/>
  <c r="P33" i="15" s="1"/>
  <c r="B15" i="15"/>
  <c r="P14" i="15"/>
  <c r="B41" i="15"/>
  <c r="N39" i="15"/>
  <c r="N13" i="15"/>
  <c r="N40" i="15" s="1"/>
  <c r="C40" i="15"/>
  <c r="G16" i="15"/>
  <c r="G43" i="15" s="1"/>
  <c r="G40" i="15"/>
  <c r="J15" i="15"/>
  <c r="J42" i="15" s="1"/>
  <c r="J41" i="15"/>
  <c r="D40" i="15"/>
  <c r="D16" i="15"/>
  <c r="D43" i="15" s="1"/>
  <c r="E39" i="15"/>
  <c r="E13" i="15"/>
  <c r="C15" i="15"/>
  <c r="C42" i="15" s="1"/>
  <c r="C41" i="15"/>
  <c r="F15" i="15"/>
  <c r="F42" i="15" s="1"/>
  <c r="F41" i="15"/>
  <c r="L39" i="15"/>
  <c r="L13" i="15"/>
  <c r="O39" i="15"/>
  <c r="O13" i="15"/>
  <c r="F16" i="15"/>
  <c r="F43" i="15" s="1"/>
  <c r="F40" i="15"/>
  <c r="N15" i="15"/>
  <c r="N42" i="15" s="1"/>
  <c r="P12" i="15"/>
  <c r="E15" i="15"/>
  <c r="E42" i="15" s="1"/>
  <c r="E41" i="15"/>
  <c r="P12" i="14"/>
  <c r="P15" i="14"/>
  <c r="P14" i="14"/>
  <c r="B16" i="14"/>
  <c r="B43" i="14" s="1"/>
  <c r="B41" i="14"/>
  <c r="C32" i="12"/>
  <c r="C33" i="12" s="1"/>
  <c r="P31" i="12"/>
  <c r="O33" i="12"/>
  <c r="O43" i="12" s="1"/>
  <c r="P14" i="12"/>
  <c r="B16" i="12"/>
  <c r="K41" i="12"/>
  <c r="J41" i="12"/>
  <c r="J8" i="7" s="1"/>
  <c r="N41" i="12"/>
  <c r="F39" i="12"/>
  <c r="F39" i="14"/>
  <c r="D40" i="12"/>
  <c r="D16" i="12"/>
  <c r="D43" i="12" s="1"/>
  <c r="I41" i="12"/>
  <c r="I15" i="12"/>
  <c r="I16" i="12" s="1"/>
  <c r="I43" i="12" s="1"/>
  <c r="C16" i="12"/>
  <c r="G39" i="14"/>
  <c r="C41" i="14"/>
  <c r="D41" i="14"/>
  <c r="D40" i="14"/>
  <c r="F40" i="14"/>
  <c r="L16" i="12"/>
  <c r="F40" i="12"/>
  <c r="F16" i="12"/>
  <c r="F43" i="12" s="1"/>
  <c r="C39" i="14"/>
  <c r="E39" i="14"/>
  <c r="E41" i="14"/>
  <c r="C40" i="14"/>
  <c r="E40" i="14"/>
  <c r="G40" i="14"/>
  <c r="E40" i="12"/>
  <c r="E16" i="12"/>
  <c r="E43" i="12" s="1"/>
  <c r="E39" i="12"/>
  <c r="C41" i="12"/>
  <c r="G41" i="12"/>
  <c r="G39" i="12"/>
  <c r="G40" i="12"/>
  <c r="G16" i="12"/>
  <c r="G43" i="12" s="1"/>
  <c r="B40" i="12"/>
  <c r="B33" i="12"/>
  <c r="B43" i="12" s="1"/>
  <c r="C39" i="12"/>
  <c r="C6" i="7" s="1"/>
  <c r="E41" i="12"/>
  <c r="C40" i="12"/>
  <c r="H42" i="12"/>
  <c r="J33" i="14"/>
  <c r="K42" i="15"/>
  <c r="K16" i="15"/>
  <c r="K43" i="15" s="1"/>
  <c r="I42" i="15"/>
  <c r="I16" i="15"/>
  <c r="I43" i="15" s="1"/>
  <c r="H40" i="15"/>
  <c r="H16" i="15"/>
  <c r="J42" i="14"/>
  <c r="P42" i="14" s="1"/>
  <c r="P32" i="14"/>
  <c r="H40" i="14"/>
  <c r="H33" i="14"/>
  <c r="P30" i="14"/>
  <c r="M33" i="12"/>
  <c r="M42" i="12"/>
  <c r="M16" i="12"/>
  <c r="P13" i="12"/>
  <c r="L40" i="12"/>
  <c r="L33" i="12"/>
  <c r="L43" i="12" s="1"/>
  <c r="K33" i="12"/>
  <c r="J40" i="12"/>
  <c r="J33" i="12"/>
  <c r="C48" i="17" s="1"/>
  <c r="H33" i="12"/>
  <c r="P30" i="12"/>
  <c r="P41" i="15" l="1"/>
  <c r="P39" i="15"/>
  <c r="K9" i="7"/>
  <c r="I8" i="7"/>
  <c r="P41" i="16"/>
  <c r="K8" i="7"/>
  <c r="P39" i="16"/>
  <c r="P39" i="14"/>
  <c r="P40" i="14"/>
  <c r="P41" i="14"/>
  <c r="P40" i="12"/>
  <c r="P39" i="12"/>
  <c r="P41" i="12"/>
  <c r="J43" i="14"/>
  <c r="M6" i="7"/>
  <c r="I47" i="17"/>
  <c r="B47" i="17"/>
  <c r="J9" i="7"/>
  <c r="G48" i="17"/>
  <c r="H48" i="17"/>
  <c r="J43" i="12"/>
  <c r="K43" i="12"/>
  <c r="K6" i="7"/>
  <c r="G46" i="17"/>
  <c r="I46" i="17" s="1"/>
  <c r="G8" i="7"/>
  <c r="N8" i="7"/>
  <c r="B8" i="7"/>
  <c r="F9" i="7"/>
  <c r="J6" i="7"/>
  <c r="H6" i="7"/>
  <c r="H9" i="7"/>
  <c r="O9" i="7"/>
  <c r="N9" i="7"/>
  <c r="M9" i="7"/>
  <c r="N6" i="7"/>
  <c r="N16" i="15"/>
  <c r="N43" i="15" s="1"/>
  <c r="O6" i="7"/>
  <c r="L6" i="7"/>
  <c r="P13" i="15"/>
  <c r="I6" i="7"/>
  <c r="H8" i="7"/>
  <c r="E9" i="7"/>
  <c r="G6" i="7"/>
  <c r="E8" i="7"/>
  <c r="D8" i="7"/>
  <c r="D6" i="7"/>
  <c r="F8" i="7"/>
  <c r="P15" i="15"/>
  <c r="F6" i="7"/>
  <c r="E6" i="7"/>
  <c r="C8" i="7"/>
  <c r="C42" i="12"/>
  <c r="P32" i="12"/>
  <c r="B33" i="16"/>
  <c r="B40" i="16"/>
  <c r="P30" i="16"/>
  <c r="E40" i="16"/>
  <c r="E33" i="16"/>
  <c r="E43" i="16" s="1"/>
  <c r="I40" i="16"/>
  <c r="I7" i="7" s="1"/>
  <c r="I33" i="16"/>
  <c r="I43" i="16" s="1"/>
  <c r="I10" i="7" s="1"/>
  <c r="M40" i="16"/>
  <c r="M7" i="7" s="1"/>
  <c r="M33" i="16"/>
  <c r="M43" i="16" s="1"/>
  <c r="C40" i="16"/>
  <c r="C7" i="7" s="1"/>
  <c r="C33" i="16"/>
  <c r="C43" i="16" s="1"/>
  <c r="G40" i="16"/>
  <c r="G7" i="7" s="1"/>
  <c r="G33" i="16"/>
  <c r="G43" i="16" s="1"/>
  <c r="G10" i="7" s="1"/>
  <c r="K40" i="16"/>
  <c r="K7" i="7" s="1"/>
  <c r="K33" i="16"/>
  <c r="K43" i="16" s="1"/>
  <c r="K10" i="7" s="1"/>
  <c r="O40" i="16"/>
  <c r="O33" i="16"/>
  <c r="O43" i="16" s="1"/>
  <c r="F33" i="16"/>
  <c r="F43" i="16" s="1"/>
  <c r="F10" i="7" s="1"/>
  <c r="F40" i="16"/>
  <c r="F7" i="7" s="1"/>
  <c r="J33" i="16"/>
  <c r="J43" i="16" s="1"/>
  <c r="J40" i="16"/>
  <c r="J7" i="7" s="1"/>
  <c r="N33" i="16"/>
  <c r="N43" i="16" s="1"/>
  <c r="N40" i="16"/>
  <c r="N7" i="7" s="1"/>
  <c r="B16" i="16"/>
  <c r="P16" i="16" s="1"/>
  <c r="P13" i="16"/>
  <c r="D33" i="16"/>
  <c r="D43" i="16" s="1"/>
  <c r="D10" i="7" s="1"/>
  <c r="D40" i="16"/>
  <c r="D7" i="7" s="1"/>
  <c r="H33" i="16"/>
  <c r="H43" i="16" s="1"/>
  <c r="H40" i="16"/>
  <c r="H7" i="7" s="1"/>
  <c r="L33" i="16"/>
  <c r="L43" i="16" s="1"/>
  <c r="L40" i="16"/>
  <c r="B42" i="16"/>
  <c r="P42" i="16" s="1"/>
  <c r="P32" i="16"/>
  <c r="O16" i="15"/>
  <c r="O43" i="15" s="1"/>
  <c r="O40" i="15"/>
  <c r="L40" i="15"/>
  <c r="L16" i="15"/>
  <c r="L43" i="15" s="1"/>
  <c r="E40" i="15"/>
  <c r="E7" i="7" s="1"/>
  <c r="E16" i="15"/>
  <c r="E43" i="15" s="1"/>
  <c r="E10" i="7" s="1"/>
  <c r="B42" i="15"/>
  <c r="P42" i="15" s="1"/>
  <c r="B16" i="15"/>
  <c r="J16" i="15"/>
  <c r="J43" i="15" s="1"/>
  <c r="J10" i="7" s="1"/>
  <c r="C16" i="15"/>
  <c r="C43" i="15" s="1"/>
  <c r="P16" i="14"/>
  <c r="C43" i="12"/>
  <c r="I42" i="12"/>
  <c r="I9" i="7" s="1"/>
  <c r="P15" i="12"/>
  <c r="H43" i="15"/>
  <c r="H43" i="14"/>
  <c r="P43" i="14" s="1"/>
  <c r="P33" i="14"/>
  <c r="M43" i="12"/>
  <c r="P16" i="12"/>
  <c r="P33" i="12"/>
  <c r="H43" i="12"/>
  <c r="P40" i="15" l="1"/>
  <c r="D47" i="17"/>
  <c r="B7" i="7"/>
  <c r="P40" i="16"/>
  <c r="P42" i="12"/>
  <c r="P43" i="12"/>
  <c r="D46" i="17"/>
  <c r="B43" i="15"/>
  <c r="P43" i="15" s="1"/>
  <c r="B48" i="17"/>
  <c r="I48" i="17"/>
  <c r="D4" i="17"/>
  <c r="P6" i="7"/>
  <c r="B5" i="17"/>
  <c r="D48" i="17"/>
  <c r="B9" i="7"/>
  <c r="P8" i="7"/>
  <c r="N10" i="7"/>
  <c r="L10" i="7"/>
  <c r="M10" i="7"/>
  <c r="O7" i="7"/>
  <c r="L7" i="7"/>
  <c r="O10" i="7"/>
  <c r="H10" i="7"/>
  <c r="C10" i="7"/>
  <c r="C9" i="7"/>
  <c r="B43" i="16"/>
  <c r="P33" i="16"/>
  <c r="P16" i="15"/>
  <c r="P43" i="16" l="1"/>
  <c r="B10" i="7"/>
  <c r="B4" i="17"/>
  <c r="B6" i="17" s="1"/>
  <c r="B2" i="13"/>
  <c r="B3" i="13" s="1"/>
  <c r="E5" i="17"/>
  <c r="P7" i="7"/>
  <c r="D7" i="17" s="1"/>
  <c r="D5" i="17"/>
  <c r="D6" i="17" s="1"/>
  <c r="P9" i="7"/>
  <c r="B7" i="17" s="1"/>
  <c r="P10" i="7"/>
  <c r="E7" i="17" s="1"/>
  <c r="E4" i="17" l="1"/>
  <c r="E6" i="17" s="1"/>
</calcChain>
</file>

<file path=xl/sharedStrings.xml><?xml version="1.0" encoding="utf-8"?>
<sst xmlns="http://schemas.openxmlformats.org/spreadsheetml/2006/main" count="599" uniqueCount="73">
  <si>
    <t>Total</t>
  </si>
  <si>
    <t>100W</t>
  </si>
  <si>
    <t>150W</t>
  </si>
  <si>
    <t>100W+150W</t>
  </si>
  <si>
    <t>Number</t>
  </si>
  <si>
    <t xml:space="preserve">Total lamps </t>
  </si>
  <si>
    <t>Workdays</t>
  </si>
  <si>
    <t>Non-workdays</t>
  </si>
  <si>
    <t>Fraction of CFLs</t>
  </si>
  <si>
    <t>Season</t>
  </si>
  <si>
    <t>Type of day</t>
  </si>
  <si>
    <t>Average daily operating hours</t>
  </si>
  <si>
    <t>CEF for Ukraine (kgCO2/kWh)</t>
  </si>
  <si>
    <t>Number of days</t>
  </si>
  <si>
    <t>GHG Emission Reductions (tCO2)</t>
  </si>
  <si>
    <t>Baseline GHG Emissions  (tCO2)</t>
  </si>
  <si>
    <t>Baseline electricity consumption (kWh)</t>
  </si>
  <si>
    <t>Project electricity consumption (kWh)</t>
  </si>
  <si>
    <t>Project GHG Emissions (tCO2)</t>
  </si>
  <si>
    <t>Type of building</t>
  </si>
  <si>
    <t>Schools</t>
  </si>
  <si>
    <t>Type of building - Schools</t>
  </si>
  <si>
    <t>Winter 2011                     (07/02/2011 - 28/02/2011)</t>
  </si>
  <si>
    <t xml:space="preserve">Summer 2011           (01/06/2011 - 31/08/2011) </t>
  </si>
  <si>
    <t xml:space="preserve">Spring 2011      (01/03/2011 - 31/05/2011) </t>
  </si>
  <si>
    <t>Autumn 2011           (01/09/2011 - 30/11/2011)</t>
  </si>
  <si>
    <t>Winter 2011 - 2012         (01/12/2011 - 29/02/2012)</t>
  </si>
  <si>
    <t>Spring 2012            (01/03/2012 - 31/05/2012)</t>
  </si>
  <si>
    <t>Summer 2012           (01/06/2012 - 31/08/2012)</t>
  </si>
  <si>
    <t>Total (07/02/2011 - 31/08/2012), 100 W</t>
  </si>
  <si>
    <t>Total (07/02/2011 - 31/08/2012), 150 W</t>
  </si>
  <si>
    <t>Total (07/02/2011 - 31/08/2012), 100 W + 150 W</t>
  </si>
  <si>
    <t>Type of building - Kindergartens</t>
  </si>
  <si>
    <t>Type of building - Medicine</t>
  </si>
  <si>
    <t>100W / 20 W</t>
  </si>
  <si>
    <t>150 W / 32 W</t>
  </si>
  <si>
    <t>100 W / 20 W +150 W/ 32 W</t>
  </si>
  <si>
    <t>Kindergartens</t>
  </si>
  <si>
    <t>Medicine</t>
  </si>
  <si>
    <t>All types of buildings</t>
  </si>
  <si>
    <t>Threshold level, GWh</t>
  </si>
  <si>
    <t xml:space="preserve">The energy savings for monitoring period, GWh </t>
  </si>
  <si>
    <t>The energy savings per year, GWh</t>
  </si>
  <si>
    <t>100 W / 20 W</t>
  </si>
  <si>
    <t>Power of lamps, project scenario (W)</t>
  </si>
  <si>
    <t>Power of lamps, baseline scenario (W)</t>
  </si>
  <si>
    <t>100 W / 20 W +150 W / 32 W</t>
  </si>
  <si>
    <t>Other</t>
  </si>
  <si>
    <t>Emmissions reductions devided by years</t>
  </si>
  <si>
    <t>Year</t>
  </si>
  <si>
    <r>
      <rPr>
        <sz val="11"/>
        <rFont val="Times New Roman"/>
        <family val="1"/>
        <charset val="204"/>
      </rPr>
      <t>Project 
emissions 
(tonnes of 
CO2 equivalent)</t>
    </r>
    <r>
      <rPr>
        <u/>
        <sz val="11"/>
        <rFont val="Times New Roman"/>
        <family val="1"/>
        <charset val="204"/>
      </rPr>
      <t xml:space="preserve">
</t>
    </r>
  </si>
  <si>
    <t>Leakage</t>
  </si>
  <si>
    <r>
      <rPr>
        <sz val="11"/>
        <rFont val="Times New Roman"/>
        <family val="1"/>
        <charset val="204"/>
      </rPr>
      <t>Baseline 
emissions 
(tonnes of 
CO2 equivalent)</t>
    </r>
    <r>
      <rPr>
        <u/>
        <sz val="11"/>
        <rFont val="Times New Roman"/>
        <family val="1"/>
        <charset val="204"/>
      </rPr>
      <t xml:space="preserve">
</t>
    </r>
  </si>
  <si>
    <t>Emission
reductions
(tonnes of 
CO2 equivalent)</t>
  </si>
  <si>
    <t>2011*</t>
  </si>
  <si>
    <t>2012**</t>
  </si>
  <si>
    <t>Total (tonnes of CO2 equivalent)</t>
  </si>
  <si>
    <t>Emission reductions - Season Winter 2011 - 2012 divided by months</t>
  </si>
  <si>
    <t>December 2011, 100W/20 W</t>
  </si>
  <si>
    <t>January - February 2012, 100 W/ 20 W</t>
  </si>
  <si>
    <t>Number (quantity) of lamps</t>
  </si>
  <si>
    <t>December 2011, 150 W/ 32 W</t>
  </si>
  <si>
    <t>January - February 2012, 150W/ 32 W</t>
  </si>
  <si>
    <t>number (quantity) of lamps</t>
  </si>
  <si>
    <t>Cross-check (GHG Emission Reductions for period December 2011 - February 2012)</t>
  </si>
  <si>
    <t>100 W</t>
  </si>
  <si>
    <t>150 W</t>
  </si>
  <si>
    <t>Gorlivka, number (quantity) of lamps</t>
  </si>
  <si>
    <t>BE</t>
  </si>
  <si>
    <t>PE</t>
  </si>
  <si>
    <t>ER</t>
  </si>
  <si>
    <t>cross-check</t>
  </si>
  <si>
    <t xml:space="preserve">* -07/02/2011 – 31/12/2011
**- 01/01/2012 – 31/08/2012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</si>
</sst>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1" x14ac:knownFonts="1">
    <font>
      <sz val="10"/>
      <name val="Arial"/>
    </font>
    <font>
      <sz val="8"/>
      <name val="Arial"/>
    </font>
    <font>
      <sz val="14"/>
      <name val="Arial Black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4"/>
      <name val="Arial"/>
      <family val="2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2" fontId="0" fillId="0" borderId="0" xfId="0" applyNumberFormat="1"/>
    <xf numFmtId="0" fontId="0" fillId="0" borderId="0" xfId="0" applyBorder="1"/>
    <xf numFmtId="1" fontId="0" fillId="0" borderId="0" xfId="0" applyNumberFormat="1" applyBorder="1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2" fillId="4" borderId="0" xfId="0" applyFont="1" applyFill="1"/>
    <xf numFmtId="0" fontId="0" fillId="0" borderId="0" xfId="0" applyFill="1" applyBorder="1"/>
    <xf numFmtId="0" fontId="0" fillId="0" borderId="0" xfId="0" applyFill="1"/>
    <xf numFmtId="1" fontId="0" fillId="0" borderId="0" xfId="0" applyNumberFormat="1"/>
    <xf numFmtId="1" fontId="0" fillId="4" borderId="0" xfId="0" applyNumberFormat="1" applyFill="1"/>
    <xf numFmtId="2" fontId="0" fillId="2" borderId="1" xfId="0" applyNumberFormat="1" applyFill="1" applyBorder="1"/>
    <xf numFmtId="2" fontId="0" fillId="3" borderId="1" xfId="0" applyNumberFormat="1" applyFill="1" applyBorder="1"/>
    <xf numFmtId="2" fontId="0" fillId="0" borderId="0" xfId="0" applyNumberFormat="1" applyFill="1" applyBorder="1"/>
    <xf numFmtId="2" fontId="0" fillId="3" borderId="0" xfId="0" applyNumberFormat="1" applyFill="1" applyBorder="1" applyAlignment="1">
      <alignment vertical="center"/>
    </xf>
    <xf numFmtId="2" fontId="0" fillId="2" borderId="2" xfId="0" applyNumberFormat="1" applyFill="1" applyBorder="1"/>
    <xf numFmtId="2" fontId="0" fillId="2" borderId="3" xfId="0" applyNumberFormat="1" applyFill="1" applyBorder="1"/>
    <xf numFmtId="2" fontId="0" fillId="2" borderId="4" xfId="0" applyNumberFormat="1" applyFill="1" applyBorder="1"/>
    <xf numFmtId="0" fontId="3" fillId="0" borderId="0" xfId="0" applyFont="1"/>
    <xf numFmtId="0" fontId="3" fillId="0" borderId="0" xfId="0" applyFont="1" applyFill="1"/>
    <xf numFmtId="1" fontId="3" fillId="0" borderId="0" xfId="0" applyNumberFormat="1" applyFont="1"/>
    <xf numFmtId="2" fontId="0" fillId="2" borderId="5" xfId="0" applyNumberFormat="1" applyFill="1" applyBorder="1"/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0" fillId="2" borderId="9" xfId="0" applyFill="1" applyBorder="1" applyAlignment="1"/>
    <xf numFmtId="0" fontId="0" fillId="2" borderId="10" xfId="0" applyFill="1" applyBorder="1" applyAlignment="1"/>
    <xf numFmtId="2" fontId="3" fillId="0" borderId="0" xfId="0" applyNumberFormat="1" applyFont="1"/>
    <xf numFmtId="2" fontId="0" fillId="3" borderId="1" xfId="0" applyNumberFormat="1" applyFill="1" applyBorder="1" applyAlignment="1">
      <alignment vertical="center"/>
    </xf>
    <xf numFmtId="1" fontId="0" fillId="4" borderId="5" xfId="0" applyNumberFormat="1" applyFill="1" applyBorder="1"/>
    <xf numFmtId="0" fontId="0" fillId="2" borderId="12" xfId="0" applyFill="1" applyBorder="1" applyAlignment="1"/>
    <xf numFmtId="0" fontId="0" fillId="3" borderId="5" xfId="0" applyFill="1" applyBorder="1"/>
    <xf numFmtId="2" fontId="0" fillId="3" borderId="5" xfId="0" applyNumberFormat="1" applyFill="1" applyBorder="1"/>
    <xf numFmtId="2" fontId="0" fillId="3" borderId="3" xfId="0" applyNumberFormat="1" applyFill="1" applyBorder="1"/>
    <xf numFmtId="1" fontId="0" fillId="4" borderId="2" xfId="0" applyNumberFormat="1" applyFill="1" applyBorder="1"/>
    <xf numFmtId="1" fontId="0" fillId="4" borderId="16" xfId="0" applyNumberFormat="1" applyFill="1" applyBorder="1"/>
    <xf numFmtId="1" fontId="3" fillId="4" borderId="6" xfId="0" applyNumberFormat="1" applyFont="1" applyFill="1" applyBorder="1" applyAlignment="1">
      <alignment wrapText="1"/>
    </xf>
    <xf numFmtId="1" fontId="3" fillId="4" borderId="7" xfId="0" applyNumberFormat="1" applyFont="1" applyFill="1" applyBorder="1" applyAlignment="1">
      <alignment wrapText="1"/>
    </xf>
    <xf numFmtId="1" fontId="0" fillId="4" borderId="4" xfId="0" applyNumberFormat="1" applyFill="1" applyBorder="1"/>
    <xf numFmtId="0" fontId="3" fillId="2" borderId="18" xfId="0" applyFont="1" applyFill="1" applyBorder="1" applyAlignment="1">
      <alignment wrapText="1"/>
    </xf>
    <xf numFmtId="2" fontId="0" fillId="2" borderId="19" xfId="0" applyNumberFormat="1" applyFill="1" applyBorder="1"/>
    <xf numFmtId="2" fontId="0" fillId="2" borderId="20" xfId="0" applyNumberFormat="1" applyFill="1" applyBorder="1"/>
    <xf numFmtId="2" fontId="4" fillId="2" borderId="5" xfId="0" applyNumberFormat="1" applyFont="1" applyFill="1" applyBorder="1"/>
    <xf numFmtId="2" fontId="4" fillId="2" borderId="1" xfId="0" applyNumberFormat="1" applyFont="1" applyFill="1" applyBorder="1"/>
    <xf numFmtId="2" fontId="4" fillId="2" borderId="3" xfId="0" applyNumberFormat="1" applyFont="1" applyFill="1" applyBorder="1"/>
    <xf numFmtId="2" fontId="0" fillId="2" borderId="16" xfId="0" applyNumberFormat="1" applyFill="1" applyBorder="1"/>
    <xf numFmtId="2" fontId="3" fillId="2" borderId="8" xfId="0" applyNumberFormat="1" applyFont="1" applyFill="1" applyBorder="1"/>
    <xf numFmtId="2" fontId="3" fillId="2" borderId="6" xfId="0" applyNumberFormat="1" applyFont="1" applyFill="1" applyBorder="1"/>
    <xf numFmtId="2" fontId="3" fillId="2" borderId="7" xfId="0" applyNumberFormat="1" applyFont="1" applyFill="1" applyBorder="1"/>
    <xf numFmtId="2" fontId="0" fillId="3" borderId="19" xfId="0" applyNumberFormat="1" applyFill="1" applyBorder="1" applyAlignment="1">
      <alignment vertical="center"/>
    </xf>
    <xf numFmtId="2" fontId="0" fillId="3" borderId="20" xfId="0" applyNumberFormat="1" applyFill="1" applyBorder="1" applyAlignment="1">
      <alignment vertical="center"/>
    </xf>
    <xf numFmtId="2" fontId="4" fillId="3" borderId="5" xfId="0" applyNumberFormat="1" applyFont="1" applyFill="1" applyBorder="1"/>
    <xf numFmtId="2" fontId="4" fillId="3" borderId="1" xfId="0" applyNumberFormat="1" applyFont="1" applyFill="1" applyBorder="1"/>
    <xf numFmtId="2" fontId="4" fillId="3" borderId="3" xfId="0" applyNumberFormat="1" applyFont="1" applyFill="1" applyBorder="1"/>
    <xf numFmtId="2" fontId="0" fillId="3" borderId="16" xfId="0" applyNumberFormat="1" applyFill="1" applyBorder="1"/>
    <xf numFmtId="2" fontId="0" fillId="3" borderId="2" xfId="0" applyNumberFormat="1" applyFill="1" applyBorder="1"/>
    <xf numFmtId="2" fontId="0" fillId="3" borderId="4" xfId="0" applyNumberFormat="1" applyFill="1" applyBorder="1"/>
    <xf numFmtId="2" fontId="3" fillId="3" borderId="6" xfId="0" applyNumberFormat="1" applyFont="1" applyFill="1" applyBorder="1"/>
    <xf numFmtId="2" fontId="3" fillId="3" borderId="7" xfId="0" applyNumberFormat="1" applyFont="1" applyFill="1" applyBorder="1"/>
    <xf numFmtId="2" fontId="4" fillId="4" borderId="19" xfId="0" applyNumberFormat="1" applyFont="1" applyFill="1" applyBorder="1"/>
    <xf numFmtId="2" fontId="4" fillId="4" borderId="20" xfId="0" applyNumberFormat="1" applyFont="1" applyFill="1" applyBorder="1"/>
    <xf numFmtId="2" fontId="3" fillId="4" borderId="8" xfId="0" applyNumberFormat="1" applyFont="1" applyFill="1" applyBorder="1"/>
    <xf numFmtId="2" fontId="0" fillId="4" borderId="5" xfId="0" applyNumberFormat="1" applyFill="1" applyBorder="1"/>
    <xf numFmtId="2" fontId="0" fillId="4" borderId="1" xfId="0" applyNumberFormat="1" applyFill="1" applyBorder="1"/>
    <xf numFmtId="2" fontId="3" fillId="4" borderId="6" xfId="0" applyNumberFormat="1" applyFont="1" applyFill="1" applyBorder="1"/>
    <xf numFmtId="2" fontId="0" fillId="4" borderId="16" xfId="0" applyNumberFormat="1" applyFill="1" applyBorder="1"/>
    <xf numFmtId="2" fontId="0" fillId="4" borderId="2" xfId="0" applyNumberFormat="1" applyFill="1" applyBorder="1"/>
    <xf numFmtId="2" fontId="3" fillId="4" borderId="7" xfId="0" applyNumberFormat="1" applyFont="1" applyFill="1" applyBorder="1"/>
    <xf numFmtId="0" fontId="3" fillId="2" borderId="21" xfId="0" applyFont="1" applyFill="1" applyBorder="1" applyAlignment="1">
      <alignment vertical="center"/>
    </xf>
    <xf numFmtId="0" fontId="4" fillId="2" borderId="22" xfId="0" applyFont="1" applyFill="1" applyBorder="1" applyAlignment="1">
      <alignment horizontal="right"/>
    </xf>
    <xf numFmtId="0" fontId="4" fillId="2" borderId="23" xfId="0" applyFont="1" applyFill="1" applyBorder="1" applyAlignment="1">
      <alignment horizontal="right"/>
    </xf>
    <xf numFmtId="0" fontId="4" fillId="0" borderId="1" xfId="0" applyFont="1" applyBorder="1"/>
    <xf numFmtId="2" fontId="3" fillId="3" borderId="17" xfId="0" applyNumberFormat="1" applyFont="1" applyFill="1" applyBorder="1" applyAlignment="1">
      <alignment wrapText="1"/>
    </xf>
    <xf numFmtId="2" fontId="3" fillId="3" borderId="6" xfId="0" applyNumberFormat="1" applyFont="1" applyFill="1" applyBorder="1" applyAlignment="1">
      <alignment wrapText="1"/>
    </xf>
    <xf numFmtId="2" fontId="3" fillId="3" borderId="7" xfId="0" applyNumberFormat="1" applyFont="1" applyFill="1" applyBorder="1" applyAlignment="1">
      <alignment wrapText="1"/>
    </xf>
    <xf numFmtId="1" fontId="3" fillId="4" borderId="17" xfId="0" applyNumberFormat="1" applyFont="1" applyFill="1" applyBorder="1" applyAlignment="1">
      <alignment wrapText="1"/>
    </xf>
    <xf numFmtId="0" fontId="3" fillId="2" borderId="13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1" fontId="0" fillId="0" borderId="0" xfId="0" applyNumberFormat="1" applyAlignment="1">
      <alignment wrapText="1"/>
    </xf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2" fontId="3" fillId="3" borderId="31" xfId="0" applyNumberFormat="1" applyFont="1" applyFill="1" applyBorder="1" applyAlignment="1">
      <alignment wrapText="1"/>
    </xf>
    <xf numFmtId="2" fontId="3" fillId="3" borderId="34" xfId="0" applyNumberFormat="1" applyFont="1" applyFill="1" applyBorder="1" applyAlignment="1">
      <alignment wrapText="1"/>
    </xf>
    <xf numFmtId="0" fontId="0" fillId="3" borderId="35" xfId="0" applyFill="1" applyBorder="1"/>
    <xf numFmtId="0" fontId="0" fillId="3" borderId="36" xfId="0" applyFill="1" applyBorder="1"/>
    <xf numFmtId="0" fontId="3" fillId="5" borderId="1" xfId="0" applyFont="1" applyFill="1" applyBorder="1"/>
    <xf numFmtId="0" fontId="4" fillId="5" borderId="1" xfId="0" applyFont="1" applyFill="1" applyBorder="1"/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" fontId="7" fillId="0" borderId="1" xfId="0" applyNumberFormat="1" applyFont="1" applyFill="1" applyBorder="1" applyAlignment="1">
      <alignment horizontal="center" wrapText="1"/>
    </xf>
    <xf numFmtId="0" fontId="6" fillId="5" borderId="1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2" fontId="3" fillId="3" borderId="8" xfId="0" applyNumberFormat="1" applyFont="1" applyFill="1" applyBorder="1" applyAlignment="1">
      <alignment wrapText="1"/>
    </xf>
    <xf numFmtId="0" fontId="0" fillId="3" borderId="39" xfId="0" applyFill="1" applyBorder="1"/>
    <xf numFmtId="2" fontId="3" fillId="3" borderId="11" xfId="0" applyNumberFormat="1" applyFont="1" applyFill="1" applyBorder="1" applyAlignment="1">
      <alignment wrapText="1"/>
    </xf>
    <xf numFmtId="0" fontId="0" fillId="3" borderId="23" xfId="0" applyFill="1" applyBorder="1"/>
    <xf numFmtId="2" fontId="3" fillId="3" borderId="40" xfId="0" applyNumberFormat="1" applyFont="1" applyFill="1" applyBorder="1" applyAlignment="1">
      <alignment wrapText="1"/>
    </xf>
    <xf numFmtId="2" fontId="4" fillId="3" borderId="41" xfId="0" applyNumberFormat="1" applyFont="1" applyFill="1" applyBorder="1" applyAlignment="1">
      <alignment wrapText="1"/>
    </xf>
    <xf numFmtId="2" fontId="3" fillId="3" borderId="18" xfId="0" applyNumberFormat="1" applyFont="1" applyFill="1" applyBorder="1" applyAlignment="1">
      <alignment wrapText="1"/>
    </xf>
    <xf numFmtId="2" fontId="4" fillId="3" borderId="22" xfId="0" applyNumberFormat="1" applyFont="1" applyFill="1" applyBorder="1" applyAlignment="1">
      <alignment wrapText="1"/>
    </xf>
    <xf numFmtId="1" fontId="4" fillId="4" borderId="17" xfId="0" applyNumberFormat="1" applyFont="1" applyFill="1" applyBorder="1" applyAlignment="1">
      <alignment wrapText="1"/>
    </xf>
    <xf numFmtId="1" fontId="4" fillId="4" borderId="21" xfId="0" applyNumberFormat="1" applyFont="1" applyFill="1" applyBorder="1" applyAlignment="1">
      <alignment wrapText="1"/>
    </xf>
    <xf numFmtId="2" fontId="4" fillId="4" borderId="21" xfId="0" applyNumberFormat="1" applyFont="1" applyFill="1" applyBorder="1" applyAlignment="1">
      <alignment wrapText="1"/>
    </xf>
    <xf numFmtId="0" fontId="3" fillId="2" borderId="42" xfId="0" applyFont="1" applyFill="1" applyBorder="1" applyAlignment="1">
      <alignment wrapText="1"/>
    </xf>
    <xf numFmtId="0" fontId="4" fillId="2" borderId="43" xfId="0" applyFont="1" applyFill="1" applyBorder="1" applyAlignment="1">
      <alignment horizontal="right"/>
    </xf>
    <xf numFmtId="1" fontId="3" fillId="4" borderId="8" xfId="0" applyNumberFormat="1" applyFont="1" applyFill="1" applyBorder="1" applyAlignment="1">
      <alignment wrapText="1"/>
    </xf>
    <xf numFmtId="1" fontId="3" fillId="4" borderId="21" xfId="0" applyNumberFormat="1" applyFont="1" applyFill="1" applyBorder="1" applyAlignment="1">
      <alignment wrapText="1"/>
    </xf>
    <xf numFmtId="1" fontId="0" fillId="4" borderId="30" xfId="0" applyNumberFormat="1" applyFill="1" applyBorder="1"/>
    <xf numFmtId="0" fontId="2" fillId="2" borderId="0" xfId="0" applyFont="1" applyFill="1" applyAlignment="1"/>
    <xf numFmtId="0" fontId="9" fillId="6" borderId="11" xfId="0" applyFont="1" applyFill="1" applyBorder="1" applyAlignment="1">
      <alignment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vertical="center" wrapText="1"/>
    </xf>
    <xf numFmtId="0" fontId="9" fillId="6" borderId="18" xfId="0" applyFont="1" applyFill="1" applyBorder="1" applyAlignment="1">
      <alignment vertical="center" wrapText="1"/>
    </xf>
    <xf numFmtId="2" fontId="3" fillId="2" borderId="11" xfId="0" applyNumberFormat="1" applyFont="1" applyFill="1" applyBorder="1"/>
    <xf numFmtId="2" fontId="3" fillId="2" borderId="40" xfId="0" applyNumberFormat="1" applyFont="1" applyFill="1" applyBorder="1" applyAlignment="1">
      <alignment wrapText="1"/>
    </xf>
    <xf numFmtId="2" fontId="4" fillId="2" borderId="50" xfId="0" applyNumberFormat="1" applyFont="1" applyFill="1" applyBorder="1"/>
    <xf numFmtId="2" fontId="4" fillId="2" borderId="40" xfId="0" applyNumberFormat="1" applyFont="1" applyFill="1" applyBorder="1" applyAlignment="1">
      <alignment wrapText="1"/>
    </xf>
    <xf numFmtId="2" fontId="3" fillId="2" borderId="18" xfId="0" applyNumberFormat="1" applyFont="1" applyFill="1" applyBorder="1" applyAlignment="1">
      <alignment wrapText="1"/>
    </xf>
    <xf numFmtId="2" fontId="4" fillId="2" borderId="16" xfId="0" applyNumberFormat="1" applyFont="1" applyFill="1" applyBorder="1"/>
    <xf numFmtId="2" fontId="4" fillId="2" borderId="18" xfId="0" applyNumberFormat="1" applyFont="1" applyFill="1" applyBorder="1" applyAlignment="1">
      <alignment wrapText="1"/>
    </xf>
    <xf numFmtId="2" fontId="0" fillId="3" borderId="41" xfId="0" applyNumberFormat="1" applyFill="1" applyBorder="1"/>
    <xf numFmtId="1" fontId="0" fillId="4" borderId="1" xfId="0" applyNumberFormat="1" applyFill="1" applyBorder="1"/>
    <xf numFmtId="2" fontId="4" fillId="2" borderId="31" xfId="0" applyNumberFormat="1" applyFont="1" applyFill="1" applyBorder="1" applyAlignment="1">
      <alignment wrapText="1"/>
    </xf>
    <xf numFmtId="2" fontId="4" fillId="2" borderId="34" xfId="0" applyNumberFormat="1" applyFont="1" applyFill="1" applyBorder="1" applyAlignment="1">
      <alignment wrapText="1"/>
    </xf>
    <xf numFmtId="2" fontId="4" fillId="2" borderId="1" xfId="0" applyNumberFormat="1" applyFont="1" applyFill="1" applyBorder="1" applyAlignment="1">
      <alignment wrapText="1"/>
    </xf>
    <xf numFmtId="2" fontId="4" fillId="2" borderId="2" xfId="0" applyNumberFormat="1" applyFont="1" applyFill="1" applyBorder="1"/>
    <xf numFmtId="2" fontId="4" fillId="2" borderId="41" xfId="0" applyNumberFormat="1" applyFont="1" applyFill="1" applyBorder="1"/>
    <xf numFmtId="2" fontId="4" fillId="2" borderId="41" xfId="0" applyNumberFormat="1" applyFont="1" applyFill="1" applyBorder="1" applyAlignment="1">
      <alignment wrapText="1"/>
    </xf>
    <xf numFmtId="2" fontId="4" fillId="2" borderId="2" xfId="0" applyNumberFormat="1" applyFont="1" applyFill="1" applyBorder="1" applyAlignment="1">
      <alignment wrapText="1"/>
    </xf>
    <xf numFmtId="165" fontId="0" fillId="0" borderId="0" xfId="0" applyNumberFormat="1"/>
    <xf numFmtId="0" fontId="4" fillId="0" borderId="0" xfId="0" applyFont="1"/>
    <xf numFmtId="1" fontId="4" fillId="0" borderId="0" xfId="0" applyNumberFormat="1" applyFont="1"/>
    <xf numFmtId="164" fontId="4" fillId="2" borderId="5" xfId="0" applyNumberFormat="1" applyFont="1" applyFill="1" applyBorder="1"/>
    <xf numFmtId="1" fontId="0" fillId="4" borderId="40" xfId="0" applyNumberFormat="1" applyFill="1" applyBorder="1"/>
    <xf numFmtId="1" fontId="0" fillId="4" borderId="41" xfId="0" applyNumberFormat="1" applyFill="1" applyBorder="1"/>
    <xf numFmtId="1" fontId="0" fillId="4" borderId="18" xfId="0" applyNumberFormat="1" applyFill="1" applyBorder="1"/>
    <xf numFmtId="1" fontId="0" fillId="4" borderId="22" xfId="0" applyNumberFormat="1" applyFill="1" applyBorder="1"/>
    <xf numFmtId="164" fontId="0" fillId="3" borderId="1" xfId="0" applyNumberFormat="1" applyFill="1" applyBorder="1"/>
    <xf numFmtId="1" fontId="4" fillId="2" borderId="2" xfId="0" applyNumberFormat="1" applyFont="1" applyFill="1" applyBorder="1"/>
    <xf numFmtId="1" fontId="0" fillId="3" borderId="2" xfId="0" applyNumberFormat="1" applyFill="1" applyBorder="1"/>
    <xf numFmtId="0" fontId="9" fillId="7" borderId="20" xfId="0" applyFont="1" applyFill="1" applyBorder="1" applyAlignment="1">
      <alignment vertical="center" wrapText="1"/>
    </xf>
    <xf numFmtId="164" fontId="9" fillId="7" borderId="2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top" wrapText="1"/>
    </xf>
    <xf numFmtId="2" fontId="4" fillId="4" borderId="17" xfId="0" applyNumberFormat="1" applyFont="1" applyFill="1" applyBorder="1" applyAlignment="1">
      <alignment wrapText="1"/>
    </xf>
    <xf numFmtId="165" fontId="4" fillId="4" borderId="19" xfId="0" applyNumberFormat="1" applyFont="1" applyFill="1" applyBorder="1"/>
    <xf numFmtId="2" fontId="9" fillId="6" borderId="1" xfId="0" applyNumberFormat="1" applyFont="1" applyFill="1" applyBorder="1" applyAlignment="1">
      <alignment wrapText="1"/>
    </xf>
    <xf numFmtId="2" fontId="9" fillId="6" borderId="41" xfId="0" applyNumberFormat="1" applyFont="1" applyFill="1" applyBorder="1" applyAlignment="1">
      <alignment wrapText="1"/>
    </xf>
    <xf numFmtId="2" fontId="9" fillId="6" borderId="2" xfId="0" applyNumberFormat="1" applyFont="1" applyFill="1" applyBorder="1" applyAlignment="1">
      <alignment wrapText="1"/>
    </xf>
    <xf numFmtId="2" fontId="9" fillId="6" borderId="22" xfId="0" applyNumberFormat="1" applyFont="1" applyFill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3" fillId="5" borderId="3" xfId="0" applyNumberFormat="1" applyFont="1" applyFill="1" applyBorder="1" applyAlignment="1">
      <alignment horizontal="center" wrapText="1"/>
    </xf>
    <xf numFmtId="1" fontId="3" fillId="5" borderId="5" xfId="0" applyNumberFormat="1" applyFont="1" applyFill="1" applyBorder="1" applyAlignment="1">
      <alignment horizontal="center" wrapText="1"/>
    </xf>
    <xf numFmtId="0" fontId="5" fillId="0" borderId="3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3" fillId="2" borderId="24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2" fontId="3" fillId="3" borderId="24" xfId="0" applyNumberFormat="1" applyFont="1" applyFill="1" applyBorder="1" applyAlignment="1">
      <alignment horizontal="center" wrapText="1"/>
    </xf>
    <xf numFmtId="2" fontId="3" fillId="3" borderId="30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wrapText="1"/>
    </xf>
    <xf numFmtId="1" fontId="3" fillId="4" borderId="31" xfId="0" applyNumberFormat="1" applyFont="1" applyFill="1" applyBorder="1" applyAlignment="1">
      <alignment horizontal="center" wrapText="1"/>
    </xf>
    <xf numFmtId="1" fontId="3" fillId="4" borderId="32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  <xf numFmtId="2" fontId="3" fillId="3" borderId="38" xfId="0" applyNumberFormat="1" applyFont="1" applyFill="1" applyBorder="1" applyAlignment="1">
      <alignment horizontal="center" wrapText="1"/>
    </xf>
    <xf numFmtId="1" fontId="3" fillId="4" borderId="44" xfId="0" applyNumberFormat="1" applyFont="1" applyFill="1" applyBorder="1" applyAlignment="1">
      <alignment horizontal="center" wrapText="1"/>
    </xf>
    <xf numFmtId="1" fontId="3" fillId="4" borderId="13" xfId="0" applyNumberFormat="1" applyFont="1" applyFill="1" applyBorder="1" applyAlignment="1">
      <alignment horizontal="center" vertical="center" wrapText="1"/>
    </xf>
    <xf numFmtId="1" fontId="3" fillId="4" borderId="15" xfId="0" applyNumberFormat="1" applyFont="1" applyFill="1" applyBorder="1" applyAlignment="1">
      <alignment horizontal="center" vertical="center" wrapText="1"/>
    </xf>
    <xf numFmtId="1" fontId="4" fillId="4" borderId="11" xfId="0" applyNumberFormat="1" applyFont="1" applyFill="1" applyBorder="1" applyAlignment="1">
      <alignment horizontal="center" vertical="center" wrapText="1"/>
    </xf>
    <xf numFmtId="1" fontId="4" fillId="4" borderId="33" xfId="0" applyNumberFormat="1" applyFont="1" applyFill="1" applyBorder="1" applyAlignment="1">
      <alignment horizontal="center" vertical="center" wrapText="1"/>
    </xf>
    <xf numFmtId="1" fontId="4" fillId="4" borderId="23" xfId="0" applyNumberFormat="1" applyFont="1" applyFill="1" applyBorder="1" applyAlignment="1">
      <alignment horizontal="center" vertical="center" wrapText="1"/>
    </xf>
    <xf numFmtId="2" fontId="3" fillId="3" borderId="46" xfId="0" applyNumberFormat="1" applyFont="1" applyFill="1" applyBorder="1" applyAlignment="1">
      <alignment horizontal="center" vertical="center"/>
    </xf>
    <xf numFmtId="2" fontId="3" fillId="3" borderId="47" xfId="0" applyNumberFormat="1" applyFont="1" applyFill="1" applyBorder="1" applyAlignment="1">
      <alignment horizontal="center" vertical="center"/>
    </xf>
    <xf numFmtId="2" fontId="3" fillId="3" borderId="51" xfId="0" applyNumberFormat="1" applyFont="1" applyFill="1" applyBorder="1" applyAlignment="1">
      <alignment horizontal="center" vertical="center"/>
    </xf>
    <xf numFmtId="2" fontId="3" fillId="3" borderId="52" xfId="0" applyNumberFormat="1" applyFont="1" applyFill="1" applyBorder="1" applyAlignment="1">
      <alignment horizontal="center" vertical="center"/>
    </xf>
    <xf numFmtId="2" fontId="3" fillId="3" borderId="53" xfId="0" applyNumberFormat="1" applyFon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2" fontId="3" fillId="2" borderId="49" xfId="0" applyNumberFormat="1" applyFont="1" applyFill="1" applyBorder="1" applyAlignment="1">
      <alignment horizontal="center" wrapText="1"/>
    </xf>
    <xf numFmtId="2" fontId="3" fillId="2" borderId="48" xfId="0" applyNumberFormat="1" applyFont="1" applyFill="1" applyBorder="1" applyAlignment="1">
      <alignment horizontal="center" wrapText="1"/>
    </xf>
    <xf numFmtId="2" fontId="3" fillId="2" borderId="23" xfId="0" applyNumberFormat="1" applyFont="1" applyFill="1" applyBorder="1" applyAlignment="1">
      <alignment horizontal="center" vertical="center" wrapText="1"/>
    </xf>
    <xf numFmtId="2" fontId="3" fillId="2" borderId="41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50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 vertical="center" wrapText="1"/>
    </xf>
    <xf numFmtId="2" fontId="4" fillId="2" borderId="32" xfId="0" applyNumberFormat="1" applyFont="1" applyFill="1" applyBorder="1" applyAlignment="1">
      <alignment horizontal="center" vertical="center" wrapText="1"/>
    </xf>
    <xf numFmtId="2" fontId="4" fillId="2" borderId="50" xfId="0" applyNumberFormat="1" applyFont="1" applyFill="1" applyBorder="1" applyAlignment="1">
      <alignment horizontal="center" vertical="center" wrapText="1"/>
    </xf>
    <xf numFmtId="2" fontId="3" fillId="2" borderId="33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/>
    </xf>
    <xf numFmtId="1" fontId="3" fillId="4" borderId="0" xfId="0" applyNumberFormat="1" applyFont="1" applyFill="1" applyBorder="1" applyAlignment="1">
      <alignment horizontal="center" vertical="center" wrapText="1"/>
    </xf>
    <xf numFmtId="2" fontId="5" fillId="2" borderId="54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 wrapText="1"/>
    </xf>
    <xf numFmtId="2" fontId="3" fillId="2" borderId="46" xfId="0" applyNumberFormat="1" applyFont="1" applyFill="1" applyBorder="1" applyAlignment="1">
      <alignment horizontal="center"/>
    </xf>
    <xf numFmtId="2" fontId="3" fillId="2" borderId="47" xfId="0" applyNumberFormat="1" applyFont="1" applyFill="1" applyBorder="1" applyAlignment="1">
      <alignment horizontal="center"/>
    </xf>
    <xf numFmtId="2" fontId="3" fillId="2" borderId="48" xfId="0" applyNumberFormat="1" applyFont="1" applyFill="1" applyBorder="1" applyAlignment="1">
      <alignment horizontal="center"/>
    </xf>
    <xf numFmtId="2" fontId="3" fillId="2" borderId="51" xfId="0" applyNumberFormat="1" applyFont="1" applyFill="1" applyBorder="1" applyAlignment="1">
      <alignment horizontal="center" vertical="center"/>
    </xf>
    <xf numFmtId="2" fontId="3" fillId="2" borderId="52" xfId="0" applyNumberFormat="1" applyFont="1" applyFill="1" applyBorder="1" applyAlignment="1">
      <alignment horizontal="center" vertical="center"/>
    </xf>
    <xf numFmtId="2" fontId="3" fillId="2" borderId="53" xfId="0" applyNumberFormat="1" applyFont="1" applyFill="1" applyBorder="1" applyAlignment="1">
      <alignment horizontal="center" vertical="center"/>
    </xf>
    <xf numFmtId="2" fontId="3" fillId="2" borderId="39" xfId="0" applyNumberFormat="1" applyFont="1" applyFill="1" applyBorder="1" applyAlignment="1">
      <alignment horizontal="center" wrapText="1"/>
    </xf>
    <xf numFmtId="0" fontId="4" fillId="0" borderId="55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7" sqref="B7"/>
    </sheetView>
  </sheetViews>
  <sheetFormatPr defaultRowHeight="12.75" x14ac:dyDescent="0.2"/>
  <cols>
    <col min="1" max="1" width="17.42578125" customWidth="1"/>
    <col min="2" max="2" width="16.7109375" customWidth="1"/>
    <col min="3" max="3" width="12.28515625" customWidth="1"/>
  </cols>
  <sheetData>
    <row r="1" spans="1:3" ht="33" customHeight="1" x14ac:dyDescent="0.25">
      <c r="A1" s="159" t="s">
        <v>67</v>
      </c>
      <c r="B1" s="159"/>
      <c r="C1" s="160"/>
    </row>
    <row r="2" spans="1:3" ht="27.75" customHeight="1" x14ac:dyDescent="0.2">
      <c r="A2" s="74"/>
      <c r="B2" s="155" t="s">
        <v>4</v>
      </c>
      <c r="C2" s="156"/>
    </row>
    <row r="3" spans="1:3" ht="22.5" customHeight="1" x14ac:dyDescent="0.2">
      <c r="A3" s="90" t="s">
        <v>19</v>
      </c>
      <c r="B3" s="92" t="s">
        <v>43</v>
      </c>
      <c r="C3" s="92" t="s">
        <v>35</v>
      </c>
    </row>
    <row r="4" spans="1:3" ht="22.5" customHeight="1" x14ac:dyDescent="0.2">
      <c r="A4" s="91" t="s">
        <v>20</v>
      </c>
      <c r="B4" s="93">
        <v>15778</v>
      </c>
      <c r="C4" s="93">
        <v>1</v>
      </c>
    </row>
    <row r="5" spans="1:3" ht="22.5" customHeight="1" x14ac:dyDescent="0.2">
      <c r="A5" s="91" t="s">
        <v>37</v>
      </c>
      <c r="B5" s="93">
        <v>6823</v>
      </c>
      <c r="C5" s="93"/>
    </row>
    <row r="6" spans="1:3" ht="22.5" customHeight="1" x14ac:dyDescent="0.2">
      <c r="A6" s="91" t="s">
        <v>38</v>
      </c>
      <c r="B6" s="93">
        <v>8039</v>
      </c>
      <c r="C6" s="93">
        <v>155</v>
      </c>
    </row>
    <row r="7" spans="1:3" ht="22.5" customHeight="1" x14ac:dyDescent="0.2">
      <c r="A7" s="91" t="s">
        <v>47</v>
      </c>
      <c r="B7" s="93">
        <v>2612</v>
      </c>
      <c r="C7" s="93"/>
    </row>
    <row r="8" spans="1:3" ht="22.5" customHeight="1" x14ac:dyDescent="0.2">
      <c r="A8" s="91" t="s">
        <v>5</v>
      </c>
      <c r="B8" s="94">
        <f>SUM(B4:B7)</f>
        <v>33252</v>
      </c>
      <c r="C8" s="94">
        <f>SUM(C4:C7)</f>
        <v>156</v>
      </c>
    </row>
    <row r="9" spans="1:3" ht="22.5" customHeight="1" x14ac:dyDescent="0.2">
      <c r="A9" s="95" t="s">
        <v>0</v>
      </c>
      <c r="B9" s="157">
        <f>B8+C8</f>
        <v>33408</v>
      </c>
      <c r="C9" s="158"/>
    </row>
  </sheetData>
  <mergeCells count="3">
    <mergeCell ref="B2:C2"/>
    <mergeCell ref="B9:C9"/>
    <mergeCell ref="A1:C1"/>
  </mergeCells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3"/>
  <sheetViews>
    <sheetView topLeftCell="A34" zoomScaleNormal="100" workbookViewId="0">
      <pane xSplit="1" topLeftCell="J1" activePane="topRight" state="frozen"/>
      <selection pane="topRight" activeCell="P33" activeCellId="1" sqref="P16 P33"/>
    </sheetView>
  </sheetViews>
  <sheetFormatPr defaultRowHeight="12.75" x14ac:dyDescent="0.2"/>
  <cols>
    <col min="1" max="1" width="21.140625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customWidth="1"/>
    <col min="7" max="10" width="13.5703125" customWidth="1"/>
    <col min="11" max="11" width="16.28515625" customWidth="1"/>
    <col min="12" max="15" width="13.5703125" customWidth="1"/>
    <col min="16" max="16" width="20.5703125" customWidth="1"/>
    <col min="19" max="19" width="13.5703125" customWidth="1"/>
    <col min="20" max="21" width="10.5703125" bestFit="1" customWidth="1"/>
    <col min="22" max="23" width="9.5703125" bestFit="1" customWidth="1"/>
    <col min="31" max="37" width="9.140625" style="11"/>
  </cols>
  <sheetData>
    <row r="1" spans="1:40" ht="27" customHeight="1" x14ac:dyDescent="0.2">
      <c r="A1" s="4"/>
      <c r="B1" s="172" t="s">
        <v>21</v>
      </c>
      <c r="C1" s="172"/>
      <c r="D1" s="172"/>
      <c r="E1" s="172"/>
      <c r="F1" s="172"/>
      <c r="G1" s="172"/>
    </row>
    <row r="2" spans="1:40" ht="22.5" customHeight="1" x14ac:dyDescent="0.45">
      <c r="A2" s="113" t="s">
        <v>34</v>
      </c>
      <c r="C2" s="113"/>
      <c r="D2" s="11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40" ht="26.25" customHeight="1" thickBot="1" x14ac:dyDescent="0.25">
      <c r="A3" s="42" t="s">
        <v>67</v>
      </c>
      <c r="B3" s="72">
        <f>Lamps!B4</f>
        <v>15778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40" ht="30.75" customHeight="1" thickBot="1" x14ac:dyDescent="0.25">
      <c r="A4" s="96" t="s">
        <v>45</v>
      </c>
      <c r="B4" s="73">
        <v>100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AB4" s="2"/>
      <c r="AC4" s="2"/>
    </row>
    <row r="5" spans="1:40" ht="25.5" customHeight="1" thickBot="1" x14ac:dyDescent="0.25">
      <c r="A5" s="96" t="s">
        <v>44</v>
      </c>
      <c r="B5" s="73">
        <v>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AB5" s="2"/>
      <c r="AC5" s="2"/>
    </row>
    <row r="6" spans="1:40" s="80" customFormat="1" ht="30.75" customHeight="1" thickBot="1" x14ac:dyDescent="0.25">
      <c r="A6" s="79" t="s">
        <v>9</v>
      </c>
      <c r="B6" s="161" t="s">
        <v>22</v>
      </c>
      <c r="C6" s="162"/>
      <c r="D6" s="163" t="s">
        <v>24</v>
      </c>
      <c r="E6" s="163"/>
      <c r="F6" s="163" t="s">
        <v>23</v>
      </c>
      <c r="G6" s="163"/>
      <c r="H6" s="163" t="s">
        <v>25</v>
      </c>
      <c r="I6" s="163"/>
      <c r="J6" s="163" t="s">
        <v>26</v>
      </c>
      <c r="K6" s="163"/>
      <c r="L6" s="163" t="s">
        <v>27</v>
      </c>
      <c r="M6" s="163"/>
      <c r="N6" s="163" t="s">
        <v>28</v>
      </c>
      <c r="O6" s="175"/>
      <c r="P6" s="164" t="s">
        <v>29</v>
      </c>
      <c r="AB6" s="81"/>
      <c r="AC6" s="81"/>
      <c r="AE6" s="82"/>
      <c r="AF6" s="82"/>
      <c r="AG6" s="82"/>
      <c r="AH6" s="82"/>
      <c r="AI6" s="82"/>
      <c r="AJ6" s="82"/>
      <c r="AK6" s="82"/>
    </row>
    <row r="7" spans="1:40" ht="13.5" thickBot="1" x14ac:dyDescent="0.25">
      <c r="A7" s="71" t="s">
        <v>10</v>
      </c>
      <c r="B7" s="28" t="s">
        <v>6</v>
      </c>
      <c r="C7" s="29" t="s">
        <v>7</v>
      </c>
      <c r="D7" s="29" t="s">
        <v>6</v>
      </c>
      <c r="E7" s="29" t="s">
        <v>7</v>
      </c>
      <c r="F7" s="29" t="s">
        <v>6</v>
      </c>
      <c r="G7" s="29" t="s">
        <v>7</v>
      </c>
      <c r="H7" s="29" t="s">
        <v>6</v>
      </c>
      <c r="I7" s="29" t="s">
        <v>7</v>
      </c>
      <c r="J7" s="29" t="s">
        <v>6</v>
      </c>
      <c r="K7" s="29" t="s">
        <v>7</v>
      </c>
      <c r="L7" s="29" t="s">
        <v>6</v>
      </c>
      <c r="M7" s="29" t="s">
        <v>7</v>
      </c>
      <c r="N7" s="29" t="s">
        <v>6</v>
      </c>
      <c r="O7" s="33" t="s">
        <v>7</v>
      </c>
      <c r="P7" s="165"/>
      <c r="AB7" s="2"/>
      <c r="AC7" s="2"/>
    </row>
    <row r="8" spans="1:40" x14ac:dyDescent="0.2">
      <c r="A8" s="27" t="s">
        <v>13</v>
      </c>
      <c r="B8" s="43">
        <v>16</v>
      </c>
      <c r="C8" s="44">
        <v>6</v>
      </c>
      <c r="D8" s="44">
        <v>63</v>
      </c>
      <c r="E8" s="44">
        <v>29</v>
      </c>
      <c r="F8" s="44">
        <v>64</v>
      </c>
      <c r="G8" s="44">
        <v>28</v>
      </c>
      <c r="H8" s="13">
        <v>65</v>
      </c>
      <c r="I8" s="13">
        <v>26</v>
      </c>
      <c r="J8" s="13">
        <v>65</v>
      </c>
      <c r="K8" s="13">
        <v>26</v>
      </c>
      <c r="L8" s="13">
        <v>62</v>
      </c>
      <c r="M8" s="13">
        <v>30</v>
      </c>
      <c r="N8" s="13">
        <v>64</v>
      </c>
      <c r="O8" s="13">
        <v>28</v>
      </c>
      <c r="P8" s="165"/>
      <c r="Q8" s="9"/>
      <c r="AB8" s="2"/>
      <c r="AC8" s="2"/>
    </row>
    <row r="9" spans="1:40" ht="25.5" x14ac:dyDescent="0.2">
      <c r="A9" s="25" t="s">
        <v>11</v>
      </c>
      <c r="B9" s="23">
        <v>7.42</v>
      </c>
      <c r="C9" s="13">
        <v>2.14</v>
      </c>
      <c r="D9" s="13">
        <v>6.54</v>
      </c>
      <c r="E9" s="13">
        <v>2.16</v>
      </c>
      <c r="F9" s="13">
        <v>1.37</v>
      </c>
      <c r="G9" s="13">
        <v>0.18</v>
      </c>
      <c r="H9" s="13">
        <v>4.34</v>
      </c>
      <c r="I9" s="13">
        <v>2.2000000000000002</v>
      </c>
      <c r="J9" s="13">
        <v>7.28</v>
      </c>
      <c r="K9" s="13">
        <v>0.49</v>
      </c>
      <c r="L9" s="13">
        <v>6.52</v>
      </c>
      <c r="M9" s="13">
        <v>0.54</v>
      </c>
      <c r="N9" s="13">
        <v>0.19</v>
      </c>
      <c r="O9" s="13">
        <v>0.19</v>
      </c>
      <c r="P9" s="165"/>
      <c r="Q9" s="15"/>
      <c r="R9" s="1"/>
      <c r="AB9" s="2"/>
      <c r="AC9" s="2"/>
    </row>
    <row r="10" spans="1:40" x14ac:dyDescent="0.2">
      <c r="A10" s="24" t="s">
        <v>8</v>
      </c>
      <c r="B10" s="2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65"/>
      <c r="Q10" s="15"/>
      <c r="R10" s="1"/>
      <c r="AB10" s="2"/>
      <c r="AC10" s="2"/>
    </row>
    <row r="11" spans="1:40" ht="26.25" thickBot="1" x14ac:dyDescent="0.25">
      <c r="A11" s="25" t="s">
        <v>12</v>
      </c>
      <c r="B11" s="23">
        <v>1.2270000000000001</v>
      </c>
      <c r="C11" s="13">
        <v>1.2270000000000001</v>
      </c>
      <c r="D11" s="13">
        <v>1.2270000000000001</v>
      </c>
      <c r="E11" s="13">
        <v>1.2270000000000001</v>
      </c>
      <c r="F11" s="13">
        <v>1.2270000000000001</v>
      </c>
      <c r="G11" s="13">
        <v>1.2270000000000001</v>
      </c>
      <c r="H11" s="13">
        <v>1.2270000000000001</v>
      </c>
      <c r="I11" s="13">
        <v>1.2270000000000001</v>
      </c>
      <c r="J11" s="13">
        <v>1.2270000000000001</v>
      </c>
      <c r="K11" s="13">
        <v>1.2270000000000001</v>
      </c>
      <c r="L11" s="13">
        <v>1.2270000000000001</v>
      </c>
      <c r="M11" s="13">
        <v>1.2270000000000001</v>
      </c>
      <c r="N11" s="13">
        <v>1.2270000000000001</v>
      </c>
      <c r="O11" s="13">
        <v>1.2270000000000001</v>
      </c>
      <c r="P11" s="166"/>
      <c r="Q11" s="10"/>
      <c r="AB11" s="2"/>
      <c r="AC11" s="2"/>
    </row>
    <row r="12" spans="1:40" s="20" customFormat="1" ht="25.5" x14ac:dyDescent="0.2">
      <c r="A12" s="25" t="s">
        <v>16</v>
      </c>
      <c r="B12" s="45">
        <f t="shared" ref="B12:O12" si="0">B$9*B$8*($B3*0.1)</f>
        <v>187316.41600000003</v>
      </c>
      <c r="C12" s="46">
        <f t="shared" si="0"/>
        <v>20258.952000000001</v>
      </c>
      <c r="D12" s="46">
        <f t="shared" si="0"/>
        <v>650085.15600000008</v>
      </c>
      <c r="E12" s="46">
        <f t="shared" si="0"/>
        <v>98833.392000000007</v>
      </c>
      <c r="F12" s="46">
        <f t="shared" si="0"/>
        <v>138341.50400000002</v>
      </c>
      <c r="G12" s="46">
        <f t="shared" si="0"/>
        <v>7952.112000000001</v>
      </c>
      <c r="H12" s="46">
        <f t="shared" si="0"/>
        <v>445097.38</v>
      </c>
      <c r="I12" s="46">
        <f t="shared" si="0"/>
        <v>90250.160000000018</v>
      </c>
      <c r="J12" s="46">
        <f t="shared" si="0"/>
        <v>746614.96000000008</v>
      </c>
      <c r="K12" s="46">
        <f t="shared" si="0"/>
        <v>20101.172000000002</v>
      </c>
      <c r="L12" s="46">
        <f t="shared" si="0"/>
        <v>637809.87199999997</v>
      </c>
      <c r="M12" s="46">
        <f t="shared" si="0"/>
        <v>25560.360000000008</v>
      </c>
      <c r="N12" s="46">
        <f t="shared" si="0"/>
        <v>19186.048000000003</v>
      </c>
      <c r="O12" s="47">
        <f t="shared" si="0"/>
        <v>8393.8960000000006</v>
      </c>
      <c r="P12" s="49">
        <f>SUM(B12:O12)</f>
        <v>3095801.38</v>
      </c>
      <c r="Q12" s="21"/>
      <c r="AN12" s="22"/>
    </row>
    <row r="13" spans="1:40" ht="25.5" x14ac:dyDescent="0.2">
      <c r="A13" s="25" t="s">
        <v>15</v>
      </c>
      <c r="B13" s="23">
        <f>B12*(1-B10)*B$11/1000</f>
        <v>229.83724243200007</v>
      </c>
      <c r="C13" s="13">
        <f t="shared" ref="C13:O13" si="1">C12*(1-C10)*C$11/1000</f>
        <v>24.857734104000002</v>
      </c>
      <c r="D13" s="13">
        <f t="shared" si="1"/>
        <v>797.6544864120001</v>
      </c>
      <c r="E13" s="13">
        <f t="shared" si="1"/>
        <v>121.26857198400002</v>
      </c>
      <c r="F13" s="13">
        <f t="shared" si="1"/>
        <v>169.74502540800003</v>
      </c>
      <c r="G13" s="13">
        <f t="shared" si="1"/>
        <v>9.7572414240000018</v>
      </c>
      <c r="H13" s="13">
        <f t="shared" si="1"/>
        <v>546.13448526000013</v>
      </c>
      <c r="I13" s="13">
        <f t="shared" si="1"/>
        <v>110.73694632000003</v>
      </c>
      <c r="J13" s="13">
        <f t="shared" si="1"/>
        <v>916.09655592000024</v>
      </c>
      <c r="K13" s="13">
        <f t="shared" si="1"/>
        <v>24.664138044000001</v>
      </c>
      <c r="L13" s="13">
        <f t="shared" si="1"/>
        <v>782.59271294400003</v>
      </c>
      <c r="M13" s="13">
        <f t="shared" si="1"/>
        <v>31.362561720000013</v>
      </c>
      <c r="N13" s="13">
        <f t="shared" si="1"/>
        <v>23.541280896000004</v>
      </c>
      <c r="O13" s="18">
        <f t="shared" si="1"/>
        <v>10.299310392000001</v>
      </c>
      <c r="P13" s="50">
        <f>SUM(B13:O13)</f>
        <v>3798.5482932600007</v>
      </c>
    </row>
    <row r="14" spans="1:40" ht="25.5" x14ac:dyDescent="0.2">
      <c r="A14" s="25" t="s">
        <v>17</v>
      </c>
      <c r="B14" s="23">
        <f t="shared" ref="B14:O14" si="2">B$9*B$8*($B3*0.02)</f>
        <v>37463.283199999998</v>
      </c>
      <c r="C14" s="13">
        <f t="shared" si="2"/>
        <v>4051.7903999999999</v>
      </c>
      <c r="D14" s="13">
        <f t="shared" si="2"/>
        <v>130017.0312</v>
      </c>
      <c r="E14" s="13">
        <f t="shared" si="2"/>
        <v>19766.678400000001</v>
      </c>
      <c r="F14" s="13">
        <f t="shared" si="2"/>
        <v>27668.300800000001</v>
      </c>
      <c r="G14" s="13">
        <f t="shared" si="2"/>
        <v>1590.4223999999999</v>
      </c>
      <c r="H14" s="13">
        <f t="shared" si="2"/>
        <v>89019.475999999995</v>
      </c>
      <c r="I14" s="13">
        <f t="shared" si="2"/>
        <v>18050.031999999999</v>
      </c>
      <c r="J14" s="13">
        <f t="shared" si="2"/>
        <v>149322.992</v>
      </c>
      <c r="K14" s="13">
        <f t="shared" si="2"/>
        <v>4020.2344000000003</v>
      </c>
      <c r="L14" s="13">
        <f t="shared" si="2"/>
        <v>127561.97439999999</v>
      </c>
      <c r="M14" s="13">
        <f t="shared" si="2"/>
        <v>5112.072000000001</v>
      </c>
      <c r="N14" s="13">
        <f t="shared" si="2"/>
        <v>3837.2096000000001</v>
      </c>
      <c r="O14" s="18">
        <f t="shared" si="2"/>
        <v>1678.7792000000002</v>
      </c>
      <c r="P14" s="50">
        <f>SUM(B14:O14)</f>
        <v>619160.27599999995</v>
      </c>
    </row>
    <row r="15" spans="1:40" ht="25.5" x14ac:dyDescent="0.2">
      <c r="A15" s="25" t="s">
        <v>18</v>
      </c>
      <c r="B15" s="23">
        <f t="shared" ref="B15:O15" si="3">B14*B$11/1000</f>
        <v>45.967448486400002</v>
      </c>
      <c r="C15" s="13">
        <f t="shared" si="3"/>
        <v>4.9715468208000004</v>
      </c>
      <c r="D15" s="13">
        <f t="shared" si="3"/>
        <v>159.53089728240002</v>
      </c>
      <c r="E15" s="13">
        <f t="shared" si="3"/>
        <v>24.253714396800003</v>
      </c>
      <c r="F15" s="13">
        <f t="shared" si="3"/>
        <v>33.949005081599999</v>
      </c>
      <c r="G15" s="13">
        <f t="shared" si="3"/>
        <v>1.9514482848000001</v>
      </c>
      <c r="H15" s="13">
        <f t="shared" si="3"/>
        <v>109.226897052</v>
      </c>
      <c r="I15" s="13">
        <f t="shared" si="3"/>
        <v>22.147389264000001</v>
      </c>
      <c r="J15" s="13">
        <f t="shared" si="3"/>
        <v>183.21931118400002</v>
      </c>
      <c r="K15" s="13">
        <f t="shared" si="3"/>
        <v>4.9328276088000012</v>
      </c>
      <c r="L15" s="13">
        <f t="shared" si="3"/>
        <v>156.51854258879999</v>
      </c>
      <c r="M15" s="13">
        <f t="shared" si="3"/>
        <v>6.2725123440000017</v>
      </c>
      <c r="N15" s="13">
        <f t="shared" si="3"/>
        <v>4.7082561792000002</v>
      </c>
      <c r="O15" s="18">
        <f t="shared" si="3"/>
        <v>2.0598620784000006</v>
      </c>
      <c r="P15" s="50">
        <f>SUM(B15:O15)</f>
        <v>759.70965865200014</v>
      </c>
    </row>
    <row r="16" spans="1:40" ht="26.25" thickBot="1" x14ac:dyDescent="0.25">
      <c r="A16" s="26" t="s">
        <v>14</v>
      </c>
      <c r="B16" s="48">
        <f>B13-B15</f>
        <v>183.86979394560007</v>
      </c>
      <c r="C16" s="17">
        <f t="shared" ref="C16:O16" si="4">C13-C15</f>
        <v>19.886187283200002</v>
      </c>
      <c r="D16" s="17">
        <f t="shared" si="4"/>
        <v>638.12358912960008</v>
      </c>
      <c r="E16" s="17">
        <f t="shared" si="4"/>
        <v>97.014857587200012</v>
      </c>
      <c r="F16" s="17">
        <f t="shared" si="4"/>
        <v>135.79602032640003</v>
      </c>
      <c r="G16" s="17">
        <f t="shared" si="4"/>
        <v>7.8057931392000022</v>
      </c>
      <c r="H16" s="17">
        <f t="shared" si="4"/>
        <v>436.90758820800011</v>
      </c>
      <c r="I16" s="17">
        <f t="shared" si="4"/>
        <v>88.589557056000032</v>
      </c>
      <c r="J16" s="17">
        <f t="shared" si="4"/>
        <v>732.87724473600019</v>
      </c>
      <c r="K16" s="17">
        <f t="shared" si="4"/>
        <v>19.731310435200001</v>
      </c>
      <c r="L16" s="17">
        <f t="shared" si="4"/>
        <v>626.07417035520007</v>
      </c>
      <c r="M16" s="17">
        <f t="shared" si="4"/>
        <v>25.09004937600001</v>
      </c>
      <c r="N16" s="17">
        <f t="shared" si="4"/>
        <v>18.833024716800004</v>
      </c>
      <c r="O16" s="19">
        <f t="shared" si="4"/>
        <v>8.2394483136000005</v>
      </c>
      <c r="P16" s="51">
        <f>SUM(B16:O16)</f>
        <v>3038.8386346080006</v>
      </c>
    </row>
    <row r="17" spans="1:37" x14ac:dyDescent="0.2">
      <c r="H17" s="3"/>
    </row>
    <row r="19" spans="1:37" ht="23.25" thickBot="1" x14ac:dyDescent="0.5">
      <c r="A19" s="7" t="s">
        <v>35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37" ht="25.5" x14ac:dyDescent="0.2">
      <c r="A20" s="75" t="s">
        <v>67</v>
      </c>
      <c r="B20" s="34">
        <f>Lamps!C4</f>
        <v>1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37" ht="25.5" x14ac:dyDescent="0.2">
      <c r="A21" s="101" t="s">
        <v>45</v>
      </c>
      <c r="B21" s="102">
        <v>150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37" ht="26.25" thickBot="1" x14ac:dyDescent="0.25">
      <c r="A22" s="103" t="s">
        <v>44</v>
      </c>
      <c r="B22" s="104">
        <v>32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37" s="20" customFormat="1" ht="25.5" customHeight="1" thickBot="1" x14ac:dyDescent="0.25">
      <c r="A23" s="76" t="s">
        <v>9</v>
      </c>
      <c r="B23" s="170" t="s">
        <v>22</v>
      </c>
      <c r="C23" s="171"/>
      <c r="D23" s="170" t="s">
        <v>24</v>
      </c>
      <c r="E23" s="171"/>
      <c r="F23" s="170" t="s">
        <v>23</v>
      </c>
      <c r="G23" s="171"/>
      <c r="H23" s="170" t="s">
        <v>25</v>
      </c>
      <c r="I23" s="171"/>
      <c r="J23" s="170" t="s">
        <v>26</v>
      </c>
      <c r="K23" s="171"/>
      <c r="L23" s="170" t="s">
        <v>27</v>
      </c>
      <c r="M23" s="171"/>
      <c r="N23" s="170" t="s">
        <v>28</v>
      </c>
      <c r="O23" s="171"/>
      <c r="P23" s="167" t="s">
        <v>30</v>
      </c>
      <c r="S23" s="30"/>
      <c r="AE23" s="22"/>
      <c r="AF23" s="22"/>
      <c r="AG23" s="22"/>
      <c r="AH23" s="22"/>
      <c r="AI23" s="22"/>
      <c r="AJ23" s="22"/>
      <c r="AK23" s="22"/>
    </row>
    <row r="24" spans="1:37" ht="13.5" thickBot="1" x14ac:dyDescent="0.25">
      <c r="A24" s="76" t="s">
        <v>10</v>
      </c>
      <c r="B24" s="83" t="s">
        <v>6</v>
      </c>
      <c r="C24" s="84" t="s">
        <v>7</v>
      </c>
      <c r="D24" s="84" t="s">
        <v>6</v>
      </c>
      <c r="E24" s="84" t="s">
        <v>7</v>
      </c>
      <c r="F24" s="84" t="s">
        <v>6</v>
      </c>
      <c r="G24" s="84" t="s">
        <v>7</v>
      </c>
      <c r="H24" s="84" t="s">
        <v>6</v>
      </c>
      <c r="I24" s="84" t="s">
        <v>7</v>
      </c>
      <c r="J24" s="84" t="s">
        <v>6</v>
      </c>
      <c r="K24" s="84" t="s">
        <v>7</v>
      </c>
      <c r="L24" s="84" t="s">
        <v>6</v>
      </c>
      <c r="M24" s="84" t="s">
        <v>7</v>
      </c>
      <c r="N24" s="84" t="s">
        <v>6</v>
      </c>
      <c r="O24" s="85" t="s">
        <v>7</v>
      </c>
      <c r="P24" s="168"/>
    </row>
    <row r="25" spans="1:37" x14ac:dyDescent="0.2">
      <c r="A25" s="76" t="s">
        <v>13</v>
      </c>
      <c r="B25" s="52">
        <v>16</v>
      </c>
      <c r="C25" s="53">
        <v>6</v>
      </c>
      <c r="D25" s="53">
        <v>63</v>
      </c>
      <c r="E25" s="53">
        <v>29</v>
      </c>
      <c r="F25" s="53">
        <v>64</v>
      </c>
      <c r="G25" s="53">
        <v>28</v>
      </c>
      <c r="H25" s="14">
        <v>65</v>
      </c>
      <c r="I25" s="14">
        <v>26</v>
      </c>
      <c r="J25" s="14">
        <v>65</v>
      </c>
      <c r="K25" s="14">
        <v>26</v>
      </c>
      <c r="L25" s="14">
        <v>62</v>
      </c>
      <c r="M25" s="14">
        <v>30</v>
      </c>
      <c r="N25" s="14">
        <v>64</v>
      </c>
      <c r="O25" s="14">
        <v>28</v>
      </c>
      <c r="P25" s="168"/>
    </row>
    <row r="26" spans="1:37" ht="25.5" x14ac:dyDescent="0.2">
      <c r="A26" s="76" t="s">
        <v>11</v>
      </c>
      <c r="B26" s="35">
        <v>7</v>
      </c>
      <c r="C26" s="14">
        <v>0</v>
      </c>
      <c r="D26" s="14">
        <v>6</v>
      </c>
      <c r="E26" s="14">
        <v>0</v>
      </c>
      <c r="F26" s="14">
        <v>0</v>
      </c>
      <c r="G26" s="14">
        <v>0</v>
      </c>
      <c r="H26" s="14">
        <v>6</v>
      </c>
      <c r="I26" s="14">
        <v>0</v>
      </c>
      <c r="J26" s="14">
        <v>7</v>
      </c>
      <c r="K26" s="14">
        <v>0</v>
      </c>
      <c r="L26" s="14">
        <v>6</v>
      </c>
      <c r="M26" s="14">
        <v>0</v>
      </c>
      <c r="N26" s="14">
        <v>0</v>
      </c>
      <c r="O26" s="14">
        <v>0</v>
      </c>
      <c r="P26" s="168"/>
    </row>
    <row r="27" spans="1:37" x14ac:dyDescent="0.2">
      <c r="A27" s="76" t="s">
        <v>8</v>
      </c>
      <c r="B27" s="35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68"/>
    </row>
    <row r="28" spans="1:37" ht="25.5" x14ac:dyDescent="0.2">
      <c r="A28" s="76" t="s">
        <v>12</v>
      </c>
      <c r="B28" s="35">
        <v>1.2270000000000001</v>
      </c>
      <c r="C28" s="14">
        <v>1.2270000000000001</v>
      </c>
      <c r="D28" s="14">
        <v>1.2270000000000001</v>
      </c>
      <c r="E28" s="14">
        <v>1.2270000000000001</v>
      </c>
      <c r="F28" s="14">
        <v>1.2270000000000001</v>
      </c>
      <c r="G28" s="14">
        <v>1.2270000000000001</v>
      </c>
      <c r="H28" s="14">
        <v>1.2270000000000001</v>
      </c>
      <c r="I28" s="14">
        <v>1.2270000000000001</v>
      </c>
      <c r="J28" s="14">
        <v>1.2270000000000001</v>
      </c>
      <c r="K28" s="14">
        <v>1.2270000000000001</v>
      </c>
      <c r="L28" s="14">
        <v>1.2270000000000001</v>
      </c>
      <c r="M28" s="14">
        <v>1.2270000000000001</v>
      </c>
      <c r="N28" s="14">
        <v>1.2270000000000001</v>
      </c>
      <c r="O28" s="14">
        <v>1.2270000000000001</v>
      </c>
      <c r="P28" s="169"/>
    </row>
    <row r="29" spans="1:37" ht="25.5" x14ac:dyDescent="0.2">
      <c r="A29" s="76" t="s">
        <v>16</v>
      </c>
      <c r="B29" s="54">
        <f t="shared" ref="B29:O29" si="5">B$26*B$25*($B20*0.15)</f>
        <v>16.8</v>
      </c>
      <c r="C29" s="55">
        <f t="shared" si="5"/>
        <v>0</v>
      </c>
      <c r="D29" s="55">
        <f t="shared" si="5"/>
        <v>56.699999999999996</v>
      </c>
      <c r="E29" s="55">
        <f t="shared" si="5"/>
        <v>0</v>
      </c>
      <c r="F29" s="55">
        <f t="shared" si="5"/>
        <v>0</v>
      </c>
      <c r="G29" s="55">
        <f t="shared" si="5"/>
        <v>0</v>
      </c>
      <c r="H29" s="14">
        <f t="shared" si="5"/>
        <v>58.5</v>
      </c>
      <c r="I29" s="14">
        <f t="shared" si="5"/>
        <v>0</v>
      </c>
      <c r="J29" s="14">
        <f t="shared" si="5"/>
        <v>68.25</v>
      </c>
      <c r="K29" s="14">
        <f t="shared" si="5"/>
        <v>0</v>
      </c>
      <c r="L29" s="14">
        <f t="shared" si="5"/>
        <v>55.8</v>
      </c>
      <c r="M29" s="14">
        <f t="shared" si="5"/>
        <v>0</v>
      </c>
      <c r="N29" s="14">
        <f t="shared" si="5"/>
        <v>0</v>
      </c>
      <c r="O29" s="14">
        <f t="shared" si="5"/>
        <v>0</v>
      </c>
      <c r="P29" s="60">
        <f>SUM(B29:O29)</f>
        <v>256.05</v>
      </c>
    </row>
    <row r="30" spans="1:37" ht="25.5" x14ac:dyDescent="0.2">
      <c r="A30" s="76" t="s">
        <v>15</v>
      </c>
      <c r="B30" s="35">
        <f>B29*(1-B27)*B$28/1000</f>
        <v>2.0613600000000003E-2</v>
      </c>
      <c r="C30" s="14">
        <f t="shared" ref="C30:O30" si="6">C29*(1-C27)*C$28/1000</f>
        <v>0</v>
      </c>
      <c r="D30" s="14">
        <f t="shared" si="6"/>
        <v>6.9570899999999991E-2</v>
      </c>
      <c r="E30" s="14">
        <f t="shared" si="6"/>
        <v>0</v>
      </c>
      <c r="F30" s="14">
        <f t="shared" si="6"/>
        <v>0</v>
      </c>
      <c r="G30" s="14">
        <f t="shared" si="6"/>
        <v>0</v>
      </c>
      <c r="H30" s="14">
        <f t="shared" si="6"/>
        <v>7.1779499999999996E-2</v>
      </c>
      <c r="I30" s="14">
        <f t="shared" si="6"/>
        <v>0</v>
      </c>
      <c r="J30" s="14">
        <f t="shared" si="6"/>
        <v>8.3742750000000005E-2</v>
      </c>
      <c r="K30" s="14">
        <f t="shared" si="6"/>
        <v>0</v>
      </c>
      <c r="L30" s="14">
        <f t="shared" si="6"/>
        <v>6.8466600000000002E-2</v>
      </c>
      <c r="M30" s="14">
        <f t="shared" si="6"/>
        <v>0</v>
      </c>
      <c r="N30" s="14">
        <f t="shared" si="6"/>
        <v>0</v>
      </c>
      <c r="O30" s="36">
        <f t="shared" si="6"/>
        <v>0</v>
      </c>
      <c r="P30" s="60">
        <f>SUM(B30:O30)</f>
        <v>0.31417335000000002</v>
      </c>
    </row>
    <row r="31" spans="1:37" ht="25.5" x14ac:dyDescent="0.2">
      <c r="A31" s="76" t="s">
        <v>17</v>
      </c>
      <c r="B31" s="35">
        <f t="shared" ref="B31:O31" si="7">B$26*B$25*($B20*0.032)</f>
        <v>3.5840000000000001</v>
      </c>
      <c r="C31" s="14">
        <f t="shared" si="7"/>
        <v>0</v>
      </c>
      <c r="D31" s="14">
        <f t="shared" si="7"/>
        <v>12.096</v>
      </c>
      <c r="E31" s="14">
        <f t="shared" si="7"/>
        <v>0</v>
      </c>
      <c r="F31" s="14">
        <f t="shared" si="7"/>
        <v>0</v>
      </c>
      <c r="G31" s="14">
        <f t="shared" si="7"/>
        <v>0</v>
      </c>
      <c r="H31" s="14">
        <f t="shared" si="7"/>
        <v>12.48</v>
      </c>
      <c r="I31" s="14">
        <f t="shared" si="7"/>
        <v>0</v>
      </c>
      <c r="J31" s="14">
        <f t="shared" si="7"/>
        <v>14.56</v>
      </c>
      <c r="K31" s="14">
        <f t="shared" si="7"/>
        <v>0</v>
      </c>
      <c r="L31" s="14">
        <f t="shared" si="7"/>
        <v>11.904</v>
      </c>
      <c r="M31" s="14">
        <f t="shared" si="7"/>
        <v>0</v>
      </c>
      <c r="N31" s="14">
        <f t="shared" si="7"/>
        <v>0</v>
      </c>
      <c r="O31" s="36">
        <f t="shared" si="7"/>
        <v>0</v>
      </c>
      <c r="P31" s="60">
        <f>SUM(B31:O31)</f>
        <v>54.623999999999995</v>
      </c>
    </row>
    <row r="32" spans="1:37" ht="25.5" x14ac:dyDescent="0.2">
      <c r="A32" s="76" t="s">
        <v>18</v>
      </c>
      <c r="B32" s="35">
        <f t="shared" ref="B32:G32" si="8">B31*B$28/1000</f>
        <v>4.397568000000001E-3</v>
      </c>
      <c r="C32" s="14">
        <f t="shared" si="8"/>
        <v>0</v>
      </c>
      <c r="D32" s="14">
        <f t="shared" si="8"/>
        <v>1.4841792000000001E-2</v>
      </c>
      <c r="E32" s="14">
        <f t="shared" si="8"/>
        <v>0</v>
      </c>
      <c r="F32" s="14">
        <f t="shared" si="8"/>
        <v>0</v>
      </c>
      <c r="G32" s="14">
        <f t="shared" si="8"/>
        <v>0</v>
      </c>
      <c r="H32" s="14">
        <f t="shared" ref="H32:O32" si="9">H31*H$28/1000</f>
        <v>1.5312960000000002E-2</v>
      </c>
      <c r="I32" s="14">
        <f t="shared" si="9"/>
        <v>0</v>
      </c>
      <c r="J32" s="14">
        <f t="shared" si="9"/>
        <v>1.7865120000000002E-2</v>
      </c>
      <c r="K32" s="14">
        <f t="shared" si="9"/>
        <v>0</v>
      </c>
      <c r="L32" s="14">
        <f t="shared" si="9"/>
        <v>1.4606208000000001E-2</v>
      </c>
      <c r="M32" s="14">
        <f t="shared" si="9"/>
        <v>0</v>
      </c>
      <c r="N32" s="14">
        <f t="shared" si="9"/>
        <v>0</v>
      </c>
      <c r="O32" s="36">
        <f t="shared" si="9"/>
        <v>0</v>
      </c>
      <c r="P32" s="60">
        <f>SUM(B32:O32)</f>
        <v>6.7023648000000005E-2</v>
      </c>
    </row>
    <row r="33" spans="1:37" ht="26.25" thickBot="1" x14ac:dyDescent="0.25">
      <c r="A33" s="77" t="s">
        <v>14</v>
      </c>
      <c r="B33" s="57">
        <f t="shared" ref="B33:G33" si="10">B30-B32</f>
        <v>1.6216032000000002E-2</v>
      </c>
      <c r="C33" s="58">
        <f t="shared" si="10"/>
        <v>0</v>
      </c>
      <c r="D33" s="58">
        <f t="shared" si="10"/>
        <v>5.4729107999999992E-2</v>
      </c>
      <c r="E33" s="58">
        <f t="shared" si="10"/>
        <v>0</v>
      </c>
      <c r="F33" s="58">
        <f t="shared" si="10"/>
        <v>0</v>
      </c>
      <c r="G33" s="58">
        <f t="shared" si="10"/>
        <v>0</v>
      </c>
      <c r="H33" s="58">
        <f t="shared" ref="H33:O33" si="11">H30-H32</f>
        <v>5.6466539999999996E-2</v>
      </c>
      <c r="I33" s="58">
        <f t="shared" si="11"/>
        <v>0</v>
      </c>
      <c r="J33" s="58">
        <f t="shared" si="11"/>
        <v>6.5877630000000006E-2</v>
      </c>
      <c r="K33" s="58">
        <f t="shared" si="11"/>
        <v>0</v>
      </c>
      <c r="L33" s="58">
        <f t="shared" si="11"/>
        <v>5.3860392E-2</v>
      </c>
      <c r="M33" s="58">
        <f t="shared" si="11"/>
        <v>0</v>
      </c>
      <c r="N33" s="58">
        <f t="shared" si="11"/>
        <v>0</v>
      </c>
      <c r="O33" s="59">
        <f t="shared" si="11"/>
        <v>0</v>
      </c>
      <c r="P33" s="61">
        <f>SUM(B33:O33)</f>
        <v>0.247149702</v>
      </c>
    </row>
    <row r="34" spans="1:37" x14ac:dyDescent="0.2">
      <c r="S34" s="1"/>
    </row>
    <row r="35" spans="1:37" ht="23.25" thickBot="1" x14ac:dyDescent="0.5">
      <c r="A35" s="8" t="s">
        <v>36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37" ht="26.25" thickBot="1" x14ac:dyDescent="0.25">
      <c r="A36" s="78" t="s">
        <v>67</v>
      </c>
      <c r="B36" s="32">
        <f>B20+B3</f>
        <v>15779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37" s="20" customFormat="1" ht="26.25" customHeight="1" x14ac:dyDescent="0.2">
      <c r="A37" s="39" t="s">
        <v>9</v>
      </c>
      <c r="B37" s="176" t="s">
        <v>22</v>
      </c>
      <c r="C37" s="177"/>
      <c r="D37" s="176" t="s">
        <v>24</v>
      </c>
      <c r="E37" s="177"/>
      <c r="F37" s="176" t="s">
        <v>23</v>
      </c>
      <c r="G37" s="177"/>
      <c r="H37" s="176" t="s">
        <v>25</v>
      </c>
      <c r="I37" s="177"/>
      <c r="J37" s="176" t="s">
        <v>26</v>
      </c>
      <c r="K37" s="177"/>
      <c r="L37" s="176" t="s">
        <v>27</v>
      </c>
      <c r="M37" s="177"/>
      <c r="N37" s="176" t="s">
        <v>28</v>
      </c>
      <c r="O37" s="177"/>
      <c r="P37" s="173" t="s">
        <v>31</v>
      </c>
      <c r="S37" s="30"/>
      <c r="AE37" s="22"/>
      <c r="AF37" s="22"/>
      <c r="AG37" s="22"/>
      <c r="AH37" s="22"/>
      <c r="AI37" s="22"/>
      <c r="AJ37" s="22"/>
      <c r="AK37" s="22"/>
    </row>
    <row r="38" spans="1:37" ht="22.5" customHeight="1" thickBot="1" x14ac:dyDescent="0.25">
      <c r="A38" s="39" t="s">
        <v>10</v>
      </c>
      <c r="B38" s="38" t="s">
        <v>6</v>
      </c>
      <c r="C38" s="37" t="s">
        <v>7</v>
      </c>
      <c r="D38" s="37" t="s">
        <v>6</v>
      </c>
      <c r="E38" s="37" t="s">
        <v>7</v>
      </c>
      <c r="F38" s="37" t="s">
        <v>6</v>
      </c>
      <c r="G38" s="37" t="s">
        <v>7</v>
      </c>
      <c r="H38" s="37" t="s">
        <v>6</v>
      </c>
      <c r="I38" s="37" t="s">
        <v>7</v>
      </c>
      <c r="J38" s="37" t="s">
        <v>6</v>
      </c>
      <c r="K38" s="37" t="s">
        <v>7</v>
      </c>
      <c r="L38" s="37" t="s">
        <v>6</v>
      </c>
      <c r="M38" s="37" t="s">
        <v>7</v>
      </c>
      <c r="N38" s="37" t="s">
        <v>6</v>
      </c>
      <c r="O38" s="41" t="s">
        <v>7</v>
      </c>
      <c r="P38" s="174"/>
    </row>
    <row r="39" spans="1:37" ht="25.5" x14ac:dyDescent="0.2">
      <c r="A39" s="39" t="s">
        <v>16</v>
      </c>
      <c r="B39" s="62">
        <f t="shared" ref="B39:G43" si="12">B29+B12</f>
        <v>187333.21600000001</v>
      </c>
      <c r="C39" s="63">
        <f t="shared" si="12"/>
        <v>20258.952000000001</v>
      </c>
      <c r="D39" s="63">
        <f t="shared" si="12"/>
        <v>650141.85600000003</v>
      </c>
      <c r="E39" s="63">
        <f t="shared" si="12"/>
        <v>98833.392000000007</v>
      </c>
      <c r="F39" s="63">
        <f t="shared" si="12"/>
        <v>138341.50400000002</v>
      </c>
      <c r="G39" s="63">
        <f t="shared" si="12"/>
        <v>7952.112000000001</v>
      </c>
      <c r="H39" s="63">
        <f t="shared" ref="H39:O39" si="13">H29+H12</f>
        <v>445155.88</v>
      </c>
      <c r="I39" s="63">
        <f t="shared" si="13"/>
        <v>90250.160000000018</v>
      </c>
      <c r="J39" s="63">
        <f t="shared" si="13"/>
        <v>746683.21000000008</v>
      </c>
      <c r="K39" s="63">
        <f t="shared" si="13"/>
        <v>20101.172000000002</v>
      </c>
      <c r="L39" s="63">
        <f t="shared" si="13"/>
        <v>637865.67200000002</v>
      </c>
      <c r="M39" s="63">
        <f t="shared" si="13"/>
        <v>25560.360000000008</v>
      </c>
      <c r="N39" s="63">
        <f t="shared" si="13"/>
        <v>19186.048000000003</v>
      </c>
      <c r="O39" s="63">
        <f t="shared" si="13"/>
        <v>8393.8960000000006</v>
      </c>
      <c r="P39" s="64">
        <f>SUM(B39:O39)</f>
        <v>3096057.43</v>
      </c>
    </row>
    <row r="40" spans="1:37" ht="25.5" x14ac:dyDescent="0.2">
      <c r="A40" s="39" t="s">
        <v>15</v>
      </c>
      <c r="B40" s="65">
        <f t="shared" si="12"/>
        <v>229.85785603200006</v>
      </c>
      <c r="C40" s="66">
        <f t="shared" si="12"/>
        <v>24.857734104000002</v>
      </c>
      <c r="D40" s="66">
        <f t="shared" si="12"/>
        <v>797.72405731200013</v>
      </c>
      <c r="E40" s="66">
        <f t="shared" si="12"/>
        <v>121.26857198400002</v>
      </c>
      <c r="F40" s="66">
        <f t="shared" si="12"/>
        <v>169.74502540800003</v>
      </c>
      <c r="G40" s="66">
        <f t="shared" si="12"/>
        <v>9.7572414240000018</v>
      </c>
      <c r="H40" s="66">
        <f t="shared" ref="H40:O40" si="14">H30+H13</f>
        <v>546.20626476000018</v>
      </c>
      <c r="I40" s="66">
        <f t="shared" si="14"/>
        <v>110.73694632000003</v>
      </c>
      <c r="J40" s="66">
        <f t="shared" si="14"/>
        <v>916.1802986700003</v>
      </c>
      <c r="K40" s="66">
        <f t="shared" si="14"/>
        <v>24.664138044000001</v>
      </c>
      <c r="L40" s="66">
        <f t="shared" si="14"/>
        <v>782.66117954399999</v>
      </c>
      <c r="M40" s="66">
        <f t="shared" si="14"/>
        <v>31.362561720000013</v>
      </c>
      <c r="N40" s="66">
        <f t="shared" si="14"/>
        <v>23.541280896000004</v>
      </c>
      <c r="O40" s="66">
        <f t="shared" si="14"/>
        <v>10.299310392000001</v>
      </c>
      <c r="P40" s="67">
        <f>SUM(B40:O40)</f>
        <v>3798.8624666100004</v>
      </c>
    </row>
    <row r="41" spans="1:37" ht="25.5" x14ac:dyDescent="0.2">
      <c r="A41" s="39" t="s">
        <v>17</v>
      </c>
      <c r="B41" s="65">
        <f t="shared" si="12"/>
        <v>37466.867200000001</v>
      </c>
      <c r="C41" s="66">
        <f t="shared" si="12"/>
        <v>4051.7903999999999</v>
      </c>
      <c r="D41" s="66">
        <f t="shared" si="12"/>
        <v>130029.1272</v>
      </c>
      <c r="E41" s="66">
        <f t="shared" si="12"/>
        <v>19766.678400000001</v>
      </c>
      <c r="F41" s="66">
        <f t="shared" si="12"/>
        <v>27668.300800000001</v>
      </c>
      <c r="G41" s="66">
        <f t="shared" si="12"/>
        <v>1590.4223999999999</v>
      </c>
      <c r="H41" s="66">
        <f t="shared" ref="H41:O41" si="15">H31+H14</f>
        <v>89031.955999999991</v>
      </c>
      <c r="I41" s="66">
        <f t="shared" si="15"/>
        <v>18050.031999999999</v>
      </c>
      <c r="J41" s="66">
        <f t="shared" si="15"/>
        <v>149337.552</v>
      </c>
      <c r="K41" s="66">
        <f t="shared" si="15"/>
        <v>4020.2344000000003</v>
      </c>
      <c r="L41" s="66">
        <f t="shared" si="15"/>
        <v>127573.87839999999</v>
      </c>
      <c r="M41" s="66">
        <f t="shared" si="15"/>
        <v>5112.072000000001</v>
      </c>
      <c r="N41" s="66">
        <f t="shared" si="15"/>
        <v>3837.2096000000001</v>
      </c>
      <c r="O41" s="66">
        <f t="shared" si="15"/>
        <v>1678.7792000000002</v>
      </c>
      <c r="P41" s="67">
        <f>SUM(B41:O41)</f>
        <v>619214.9</v>
      </c>
    </row>
    <row r="42" spans="1:37" ht="25.5" x14ac:dyDescent="0.2">
      <c r="A42" s="39" t="s">
        <v>18</v>
      </c>
      <c r="B42" s="65">
        <f t="shared" si="12"/>
        <v>45.971846054400004</v>
      </c>
      <c r="C42" s="66">
        <f t="shared" si="12"/>
        <v>4.9715468208000004</v>
      </c>
      <c r="D42" s="66">
        <f t="shared" si="12"/>
        <v>159.54573907440002</v>
      </c>
      <c r="E42" s="66">
        <f t="shared" si="12"/>
        <v>24.253714396800003</v>
      </c>
      <c r="F42" s="66">
        <f t="shared" si="12"/>
        <v>33.949005081599999</v>
      </c>
      <c r="G42" s="66">
        <f t="shared" si="12"/>
        <v>1.9514482848000001</v>
      </c>
      <c r="H42" s="66">
        <f t="shared" ref="H42:O42" si="16">H32+H15</f>
        <v>109.242210012</v>
      </c>
      <c r="I42" s="66">
        <f t="shared" si="16"/>
        <v>22.147389264000001</v>
      </c>
      <c r="J42" s="66">
        <f t="shared" si="16"/>
        <v>183.23717630400003</v>
      </c>
      <c r="K42" s="66">
        <f t="shared" si="16"/>
        <v>4.9328276088000012</v>
      </c>
      <c r="L42" s="66">
        <f t="shared" si="16"/>
        <v>156.53314879679999</v>
      </c>
      <c r="M42" s="66">
        <f t="shared" si="16"/>
        <v>6.2725123440000017</v>
      </c>
      <c r="N42" s="66">
        <f t="shared" si="16"/>
        <v>4.7082561792000002</v>
      </c>
      <c r="O42" s="66">
        <f t="shared" si="16"/>
        <v>2.0598620784000006</v>
      </c>
      <c r="P42" s="67">
        <f>SUM(B42:O42)</f>
        <v>759.77668230000006</v>
      </c>
    </row>
    <row r="43" spans="1:37" ht="26.25" thickBot="1" x14ac:dyDescent="0.25">
      <c r="A43" s="40" t="s">
        <v>14</v>
      </c>
      <c r="B43" s="68">
        <f t="shared" si="12"/>
        <v>183.88600997760005</v>
      </c>
      <c r="C43" s="69">
        <f t="shared" si="12"/>
        <v>19.886187283200002</v>
      </c>
      <c r="D43" s="69">
        <f t="shared" si="12"/>
        <v>638.17831823760002</v>
      </c>
      <c r="E43" s="69">
        <f t="shared" si="12"/>
        <v>97.014857587200012</v>
      </c>
      <c r="F43" s="69">
        <f t="shared" si="12"/>
        <v>135.79602032640003</v>
      </c>
      <c r="G43" s="69">
        <f t="shared" si="12"/>
        <v>7.8057931392000022</v>
      </c>
      <c r="H43" s="69">
        <f t="shared" ref="H43:O43" si="17">H33+H16</f>
        <v>436.96405474800008</v>
      </c>
      <c r="I43" s="69">
        <f t="shared" si="17"/>
        <v>88.589557056000032</v>
      </c>
      <c r="J43" s="69">
        <f t="shared" si="17"/>
        <v>732.94312236600024</v>
      </c>
      <c r="K43" s="69">
        <f t="shared" si="17"/>
        <v>19.731310435200001</v>
      </c>
      <c r="L43" s="69">
        <f t="shared" si="17"/>
        <v>626.12803074720011</v>
      </c>
      <c r="M43" s="69">
        <f t="shared" si="17"/>
        <v>25.09004937600001</v>
      </c>
      <c r="N43" s="69">
        <f t="shared" si="17"/>
        <v>18.833024716800004</v>
      </c>
      <c r="O43" s="69">
        <f t="shared" si="17"/>
        <v>8.2394483136000005</v>
      </c>
      <c r="P43" s="70">
        <f>SUM(B43:O43)</f>
        <v>3039.0857843100011</v>
      </c>
    </row>
  </sheetData>
  <mergeCells count="25">
    <mergeCell ref="B1:G1"/>
    <mergeCell ref="P37:P38"/>
    <mergeCell ref="N6:O6"/>
    <mergeCell ref="N37:O37"/>
    <mergeCell ref="N23:O23"/>
    <mergeCell ref="H6:I6"/>
    <mergeCell ref="J6:K6"/>
    <mergeCell ref="L6:M6"/>
    <mergeCell ref="B37:C37"/>
    <mergeCell ref="D37:E37"/>
    <mergeCell ref="F37:G37"/>
    <mergeCell ref="H37:I37"/>
    <mergeCell ref="J37:K37"/>
    <mergeCell ref="L37:M37"/>
    <mergeCell ref="B23:C23"/>
    <mergeCell ref="F23:G23"/>
    <mergeCell ref="B6:C6"/>
    <mergeCell ref="D6:E6"/>
    <mergeCell ref="F6:G6"/>
    <mergeCell ref="P6:P11"/>
    <mergeCell ref="P23:P28"/>
    <mergeCell ref="D23:E23"/>
    <mergeCell ref="L23:M23"/>
    <mergeCell ref="J23:K23"/>
    <mergeCell ref="H23:I23"/>
  </mergeCells>
  <phoneticPr fontId="1" type="noConversion"/>
  <pageMargins left="0.75" right="0.75" top="1" bottom="1" header="0.5" footer="0.5"/>
  <pageSetup paperSize="9" scale="4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E28" zoomScaleNormal="100" workbookViewId="0">
      <selection activeCell="P16" sqref="P16"/>
    </sheetView>
  </sheetViews>
  <sheetFormatPr defaultRowHeight="12.75" x14ac:dyDescent="0.2"/>
  <cols>
    <col min="1" max="1" width="21.140625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customWidth="1"/>
    <col min="7" max="10" width="13.5703125" customWidth="1"/>
    <col min="11" max="11" width="16.28515625" customWidth="1"/>
    <col min="12" max="15" width="13.5703125" customWidth="1"/>
    <col min="16" max="16" width="20.5703125" customWidth="1"/>
  </cols>
  <sheetData>
    <row r="1" spans="1:16" ht="30.75" customHeight="1" x14ac:dyDescent="0.2">
      <c r="A1" s="178" t="s">
        <v>32</v>
      </c>
      <c r="B1" s="178"/>
      <c r="C1" s="178"/>
      <c r="D1" s="178"/>
      <c r="E1" s="178"/>
    </row>
    <row r="2" spans="1:16" ht="23.25" thickBot="1" x14ac:dyDescent="0.5">
      <c r="A2" s="5" t="s">
        <v>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.25" thickBot="1" x14ac:dyDescent="0.25">
      <c r="A3" s="108" t="s">
        <v>67</v>
      </c>
      <c r="B3" s="109">
        <f>Lamps!B5</f>
        <v>6823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5.5" customHeight="1" thickBot="1" x14ac:dyDescent="0.25">
      <c r="A4" s="96" t="s">
        <v>45</v>
      </c>
      <c r="B4" s="73">
        <v>100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30" customHeight="1" thickBot="1" x14ac:dyDescent="0.25">
      <c r="A5" s="108" t="s">
        <v>44</v>
      </c>
      <c r="B5" s="109">
        <v>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7" customHeight="1" thickBot="1" x14ac:dyDescent="0.25">
      <c r="A6" s="79" t="s">
        <v>9</v>
      </c>
      <c r="B6" s="161" t="s">
        <v>22</v>
      </c>
      <c r="C6" s="162"/>
      <c r="D6" s="163" t="s">
        <v>24</v>
      </c>
      <c r="E6" s="163"/>
      <c r="F6" s="163" t="s">
        <v>23</v>
      </c>
      <c r="G6" s="163"/>
      <c r="H6" s="163" t="s">
        <v>25</v>
      </c>
      <c r="I6" s="163"/>
      <c r="J6" s="163" t="s">
        <v>26</v>
      </c>
      <c r="K6" s="163"/>
      <c r="L6" s="163" t="s">
        <v>27</v>
      </c>
      <c r="M6" s="163"/>
      <c r="N6" s="163" t="s">
        <v>28</v>
      </c>
      <c r="O6" s="175"/>
      <c r="P6" s="179" t="s">
        <v>29</v>
      </c>
    </row>
    <row r="7" spans="1:16" ht="13.5" thickBot="1" x14ac:dyDescent="0.25">
      <c r="A7" s="71" t="s">
        <v>10</v>
      </c>
      <c r="B7" s="28" t="s">
        <v>6</v>
      </c>
      <c r="C7" s="29" t="s">
        <v>7</v>
      </c>
      <c r="D7" s="29" t="s">
        <v>6</v>
      </c>
      <c r="E7" s="29" t="s">
        <v>7</v>
      </c>
      <c r="F7" s="29" t="s">
        <v>6</v>
      </c>
      <c r="G7" s="29" t="s">
        <v>7</v>
      </c>
      <c r="H7" s="29" t="s">
        <v>6</v>
      </c>
      <c r="I7" s="29" t="s">
        <v>7</v>
      </c>
      <c r="J7" s="29" t="s">
        <v>6</v>
      </c>
      <c r="K7" s="29" t="s">
        <v>7</v>
      </c>
      <c r="L7" s="29" t="s">
        <v>6</v>
      </c>
      <c r="M7" s="29" t="s">
        <v>7</v>
      </c>
      <c r="N7" s="29" t="s">
        <v>6</v>
      </c>
      <c r="O7" s="33" t="s">
        <v>7</v>
      </c>
      <c r="P7" s="180"/>
    </row>
    <row r="8" spans="1:16" x14ac:dyDescent="0.2">
      <c r="A8" s="27" t="s">
        <v>13</v>
      </c>
      <c r="B8" s="43">
        <v>16</v>
      </c>
      <c r="C8" s="44">
        <v>6</v>
      </c>
      <c r="D8" s="44">
        <v>63</v>
      </c>
      <c r="E8" s="44">
        <v>29</v>
      </c>
      <c r="F8" s="44">
        <v>64</v>
      </c>
      <c r="G8" s="44">
        <v>28</v>
      </c>
      <c r="H8" s="13">
        <v>65</v>
      </c>
      <c r="I8" s="13">
        <v>26</v>
      </c>
      <c r="J8" s="13">
        <v>65</v>
      </c>
      <c r="K8" s="13">
        <v>26</v>
      </c>
      <c r="L8" s="13">
        <v>62</v>
      </c>
      <c r="M8" s="13">
        <v>30</v>
      </c>
      <c r="N8" s="13">
        <v>64</v>
      </c>
      <c r="O8" s="13">
        <v>28</v>
      </c>
      <c r="P8" s="180"/>
    </row>
    <row r="9" spans="1:16" ht="25.5" x14ac:dyDescent="0.2">
      <c r="A9" s="25" t="s">
        <v>11</v>
      </c>
      <c r="B9" s="13">
        <v>7.07</v>
      </c>
      <c r="C9" s="13">
        <v>0.62</v>
      </c>
      <c r="D9" s="13">
        <v>7.73</v>
      </c>
      <c r="E9" s="13">
        <v>0.65</v>
      </c>
      <c r="F9" s="13">
        <v>5.05</v>
      </c>
      <c r="G9" s="13">
        <v>0.46</v>
      </c>
      <c r="H9" s="13">
        <v>7.68</v>
      </c>
      <c r="I9" s="13">
        <v>0.67</v>
      </c>
      <c r="J9" s="13">
        <v>7.5</v>
      </c>
      <c r="K9" s="13">
        <v>1.23</v>
      </c>
      <c r="L9" s="13">
        <v>7.01</v>
      </c>
      <c r="M9" s="13">
        <v>0.65</v>
      </c>
      <c r="N9" s="13">
        <v>7.66</v>
      </c>
      <c r="O9" s="13">
        <v>0.79</v>
      </c>
      <c r="P9" s="180"/>
    </row>
    <row r="10" spans="1:16" x14ac:dyDescent="0.2">
      <c r="A10" s="24" t="s">
        <v>8</v>
      </c>
      <c r="B10" s="2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80"/>
    </row>
    <row r="11" spans="1:16" ht="26.25" thickBot="1" x14ac:dyDescent="0.25">
      <c r="A11" s="25" t="s">
        <v>12</v>
      </c>
      <c r="B11" s="23">
        <v>1.2270000000000001</v>
      </c>
      <c r="C11" s="13">
        <v>1.2270000000000001</v>
      </c>
      <c r="D11" s="13">
        <v>1.2270000000000001</v>
      </c>
      <c r="E11" s="13">
        <v>1.2270000000000001</v>
      </c>
      <c r="F11" s="13">
        <v>1.2270000000000001</v>
      </c>
      <c r="G11" s="13">
        <v>1.2270000000000001</v>
      </c>
      <c r="H11" s="13">
        <v>1.2270000000000001</v>
      </c>
      <c r="I11" s="13">
        <v>1.2270000000000001</v>
      </c>
      <c r="J11" s="13">
        <v>1.2270000000000001</v>
      </c>
      <c r="K11" s="13">
        <v>1.2270000000000001</v>
      </c>
      <c r="L11" s="13">
        <v>1.2270000000000001</v>
      </c>
      <c r="M11" s="13">
        <v>1.2270000000000001</v>
      </c>
      <c r="N11" s="13">
        <v>1.2270000000000001</v>
      </c>
      <c r="O11" s="13">
        <v>1.2270000000000001</v>
      </c>
      <c r="P11" s="181"/>
    </row>
    <row r="12" spans="1:16" ht="25.5" x14ac:dyDescent="0.2">
      <c r="A12" s="25" t="s">
        <v>16</v>
      </c>
      <c r="B12" s="45">
        <f t="shared" ref="B12:O12" si="0">B$9*B$8*($B3*0.1)</f>
        <v>77181.776000000013</v>
      </c>
      <c r="C12" s="46">
        <f t="shared" si="0"/>
        <v>2538.1559999999999</v>
      </c>
      <c r="D12" s="46">
        <f t="shared" si="0"/>
        <v>332273.27700000006</v>
      </c>
      <c r="E12" s="46">
        <f t="shared" si="0"/>
        <v>12861.355000000001</v>
      </c>
      <c r="F12" s="46">
        <f t="shared" si="0"/>
        <v>220519.36000000002</v>
      </c>
      <c r="G12" s="46">
        <f t="shared" si="0"/>
        <v>8788.0240000000013</v>
      </c>
      <c r="H12" s="46">
        <f t="shared" si="0"/>
        <v>340604.16000000003</v>
      </c>
      <c r="I12" s="46">
        <f t="shared" si="0"/>
        <v>11885.666000000003</v>
      </c>
      <c r="J12" s="46">
        <f t="shared" si="0"/>
        <v>332621.25000000006</v>
      </c>
      <c r="K12" s="46">
        <f t="shared" si="0"/>
        <v>21819.954000000002</v>
      </c>
      <c r="L12" s="46">
        <f t="shared" si="0"/>
        <v>296541.22600000002</v>
      </c>
      <c r="M12" s="46">
        <f t="shared" si="0"/>
        <v>13304.850000000002</v>
      </c>
      <c r="N12" s="46">
        <f t="shared" si="0"/>
        <v>334490.75200000004</v>
      </c>
      <c r="O12" s="47">
        <f t="shared" si="0"/>
        <v>15092.476000000002</v>
      </c>
      <c r="P12" s="49">
        <f>SUM(B12:O12)</f>
        <v>2020522.2820000004</v>
      </c>
    </row>
    <row r="13" spans="1:16" ht="25.5" x14ac:dyDescent="0.2">
      <c r="A13" s="25" t="s">
        <v>15</v>
      </c>
      <c r="B13" s="23">
        <f>B12*(1-B10)*B$11/1000</f>
        <v>94.702039152000026</v>
      </c>
      <c r="C13" s="13">
        <f t="shared" ref="C13:O13" si="1">C12*(1-C10)*C$11/1000</f>
        <v>3.1143174120000001</v>
      </c>
      <c r="D13" s="13">
        <f t="shared" si="1"/>
        <v>407.69931087900011</v>
      </c>
      <c r="E13" s="13">
        <f t="shared" si="1"/>
        <v>15.780882585000002</v>
      </c>
      <c r="F13" s="13">
        <f t="shared" si="1"/>
        <v>270.57725472000004</v>
      </c>
      <c r="G13" s="13">
        <f t="shared" si="1"/>
        <v>10.782905448000003</v>
      </c>
      <c r="H13" s="13">
        <f t="shared" si="1"/>
        <v>417.92130432000005</v>
      </c>
      <c r="I13" s="13">
        <f t="shared" si="1"/>
        <v>14.583712182000005</v>
      </c>
      <c r="J13" s="13">
        <f t="shared" si="1"/>
        <v>408.12627375000011</v>
      </c>
      <c r="K13" s="13">
        <f t="shared" si="1"/>
        <v>26.773083558000003</v>
      </c>
      <c r="L13" s="13">
        <f t="shared" si="1"/>
        <v>363.85608430200006</v>
      </c>
      <c r="M13" s="13">
        <f t="shared" si="1"/>
        <v>16.325050950000005</v>
      </c>
      <c r="N13" s="13">
        <f t="shared" si="1"/>
        <v>410.42015270400009</v>
      </c>
      <c r="O13" s="18">
        <f t="shared" si="1"/>
        <v>18.518468052000003</v>
      </c>
      <c r="P13" s="50">
        <f>SUM(B13:O13)</f>
        <v>2479.1808400140003</v>
      </c>
    </row>
    <row r="14" spans="1:16" ht="25.5" x14ac:dyDescent="0.2">
      <c r="A14" s="25" t="s">
        <v>17</v>
      </c>
      <c r="B14" s="23">
        <f t="shared" ref="B14:O14" si="2">B$9*B$8*($B3*0.02)</f>
        <v>15436.355200000002</v>
      </c>
      <c r="C14" s="13">
        <f t="shared" si="2"/>
        <v>507.63119999999998</v>
      </c>
      <c r="D14" s="13">
        <f t="shared" si="2"/>
        <v>66454.655400000003</v>
      </c>
      <c r="E14" s="13">
        <f t="shared" si="2"/>
        <v>2572.2710000000002</v>
      </c>
      <c r="F14" s="13">
        <f t="shared" si="2"/>
        <v>44103.872000000003</v>
      </c>
      <c r="G14" s="13">
        <f t="shared" si="2"/>
        <v>1757.6048000000003</v>
      </c>
      <c r="H14" s="13">
        <f t="shared" si="2"/>
        <v>68120.832000000009</v>
      </c>
      <c r="I14" s="13">
        <f t="shared" si="2"/>
        <v>2377.1332000000002</v>
      </c>
      <c r="J14" s="13">
        <f t="shared" si="2"/>
        <v>66524.25</v>
      </c>
      <c r="K14" s="13">
        <f t="shared" si="2"/>
        <v>4363.9908000000005</v>
      </c>
      <c r="L14" s="13">
        <f t="shared" si="2"/>
        <v>59308.245200000005</v>
      </c>
      <c r="M14" s="13">
        <f t="shared" si="2"/>
        <v>2660.9700000000003</v>
      </c>
      <c r="N14" s="13">
        <f t="shared" si="2"/>
        <v>66898.150399999999</v>
      </c>
      <c r="O14" s="18">
        <f t="shared" si="2"/>
        <v>3018.4952000000003</v>
      </c>
      <c r="P14" s="50">
        <f>SUM(B14:O14)</f>
        <v>404104.45640000002</v>
      </c>
    </row>
    <row r="15" spans="1:16" ht="25.5" x14ac:dyDescent="0.2">
      <c r="A15" s="25" t="s">
        <v>18</v>
      </c>
      <c r="B15" s="23">
        <f t="shared" ref="B15:O15" si="3">B14*B$11/1000</f>
        <v>18.940407830400002</v>
      </c>
      <c r="C15" s="13">
        <f t="shared" si="3"/>
        <v>0.62286348240000011</v>
      </c>
      <c r="D15" s="13">
        <f t="shared" si="3"/>
        <v>81.53986217580001</v>
      </c>
      <c r="E15" s="13">
        <f t="shared" si="3"/>
        <v>3.1561765170000005</v>
      </c>
      <c r="F15" s="13">
        <f t="shared" si="3"/>
        <v>54.11545094400001</v>
      </c>
      <c r="G15" s="13">
        <f t="shared" si="3"/>
        <v>2.1565810896000008</v>
      </c>
      <c r="H15" s="13">
        <f t="shared" si="3"/>
        <v>83.584260864000015</v>
      </c>
      <c r="I15" s="13">
        <f t="shared" si="3"/>
        <v>2.9167424364000003</v>
      </c>
      <c r="J15" s="13">
        <f t="shared" si="3"/>
        <v>81.625254750000011</v>
      </c>
      <c r="K15" s="13">
        <f t="shared" si="3"/>
        <v>5.3546167116000003</v>
      </c>
      <c r="L15" s="13">
        <f t="shared" si="3"/>
        <v>72.771216860400017</v>
      </c>
      <c r="M15" s="13">
        <f t="shared" si="3"/>
        <v>3.2650101900000004</v>
      </c>
      <c r="N15" s="13">
        <f t="shared" si="3"/>
        <v>82.084030540800001</v>
      </c>
      <c r="O15" s="18">
        <f t="shared" si="3"/>
        <v>3.7036936104000007</v>
      </c>
      <c r="P15" s="50">
        <f>SUM(B15:O15)</f>
        <v>495.83616800280004</v>
      </c>
    </row>
    <row r="16" spans="1:16" ht="26.25" thickBot="1" x14ac:dyDescent="0.25">
      <c r="A16" s="26" t="s">
        <v>14</v>
      </c>
      <c r="B16" s="48">
        <f>B13-B15</f>
        <v>75.761631321600021</v>
      </c>
      <c r="C16" s="17">
        <f t="shared" ref="C16:O16" si="4">C13-C15</f>
        <v>2.4914539296</v>
      </c>
      <c r="D16" s="17">
        <f t="shared" si="4"/>
        <v>326.1594487032001</v>
      </c>
      <c r="E16" s="17">
        <f t="shared" si="4"/>
        <v>12.624706068000002</v>
      </c>
      <c r="F16" s="17">
        <f t="shared" si="4"/>
        <v>216.46180377600004</v>
      </c>
      <c r="G16" s="17">
        <f t="shared" si="4"/>
        <v>8.6263243584000016</v>
      </c>
      <c r="H16" s="17">
        <f t="shared" si="4"/>
        <v>334.33704345600006</v>
      </c>
      <c r="I16" s="17">
        <f t="shared" si="4"/>
        <v>11.666969745600005</v>
      </c>
      <c r="J16" s="17">
        <f t="shared" si="4"/>
        <v>326.5010190000001</v>
      </c>
      <c r="K16" s="17">
        <f t="shared" si="4"/>
        <v>21.418466846400001</v>
      </c>
      <c r="L16" s="17">
        <f t="shared" si="4"/>
        <v>291.08486744160007</v>
      </c>
      <c r="M16" s="17">
        <f t="shared" si="4"/>
        <v>13.060040760000005</v>
      </c>
      <c r="N16" s="17">
        <f t="shared" si="4"/>
        <v>328.33612216320012</v>
      </c>
      <c r="O16" s="19">
        <f t="shared" si="4"/>
        <v>14.814774441600003</v>
      </c>
      <c r="P16" s="51">
        <f>SUM(B16:O16)</f>
        <v>1983.3446720112004</v>
      </c>
    </row>
    <row r="17" spans="1:16" x14ac:dyDescent="0.2">
      <c r="H17" s="3"/>
    </row>
    <row r="19" spans="1:16" ht="23.25" thickBot="1" x14ac:dyDescent="0.5">
      <c r="A19" s="7" t="s">
        <v>35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5.5" x14ac:dyDescent="0.2">
      <c r="A20" s="99" t="s">
        <v>67</v>
      </c>
      <c r="B20" s="100">
        <f>Lamps!C5</f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5.5" x14ac:dyDescent="0.2">
      <c r="A21" s="101" t="s">
        <v>45</v>
      </c>
      <c r="B21" s="102">
        <v>150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6.25" thickBot="1" x14ac:dyDescent="0.25">
      <c r="A22" s="103" t="s">
        <v>44</v>
      </c>
      <c r="B22" s="104">
        <v>32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8.5" customHeight="1" thickBot="1" x14ac:dyDescent="0.25">
      <c r="A23" s="97" t="s">
        <v>9</v>
      </c>
      <c r="B23" s="182" t="s">
        <v>22</v>
      </c>
      <c r="C23" s="171"/>
      <c r="D23" s="170" t="s">
        <v>24</v>
      </c>
      <c r="E23" s="171"/>
      <c r="F23" s="170" t="s">
        <v>23</v>
      </c>
      <c r="G23" s="171"/>
      <c r="H23" s="170" t="s">
        <v>25</v>
      </c>
      <c r="I23" s="171"/>
      <c r="J23" s="170" t="s">
        <v>26</v>
      </c>
      <c r="K23" s="171"/>
      <c r="L23" s="170" t="s">
        <v>27</v>
      </c>
      <c r="M23" s="171"/>
      <c r="N23" s="170" t="s">
        <v>28</v>
      </c>
      <c r="O23" s="171"/>
      <c r="P23" s="167" t="s">
        <v>30</v>
      </c>
    </row>
    <row r="24" spans="1:16" ht="13.5" thickBot="1" x14ac:dyDescent="0.25">
      <c r="A24" s="76" t="s">
        <v>10</v>
      </c>
      <c r="B24" s="88" t="s">
        <v>6</v>
      </c>
      <c r="C24" s="89" t="s">
        <v>7</v>
      </c>
      <c r="D24" s="89" t="s">
        <v>6</v>
      </c>
      <c r="E24" s="89" t="s">
        <v>7</v>
      </c>
      <c r="F24" s="89" t="s">
        <v>6</v>
      </c>
      <c r="G24" s="89" t="s">
        <v>7</v>
      </c>
      <c r="H24" s="89" t="s">
        <v>6</v>
      </c>
      <c r="I24" s="89" t="s">
        <v>7</v>
      </c>
      <c r="J24" s="84" t="s">
        <v>6</v>
      </c>
      <c r="K24" s="84" t="s">
        <v>7</v>
      </c>
      <c r="L24" s="84" t="s">
        <v>6</v>
      </c>
      <c r="M24" s="84" t="s">
        <v>7</v>
      </c>
      <c r="N24" s="84" t="s">
        <v>6</v>
      </c>
      <c r="O24" s="85" t="s">
        <v>7</v>
      </c>
      <c r="P24" s="168"/>
    </row>
    <row r="25" spans="1:16" x14ac:dyDescent="0.2">
      <c r="A25" s="86" t="s">
        <v>13</v>
      </c>
      <c r="B25" s="31">
        <v>16</v>
      </c>
      <c r="C25" s="31">
        <v>6</v>
      </c>
      <c r="D25" s="31">
        <v>63</v>
      </c>
      <c r="E25" s="31">
        <v>29</v>
      </c>
      <c r="F25" s="31">
        <v>64</v>
      </c>
      <c r="G25" s="31">
        <v>28</v>
      </c>
      <c r="H25" s="14">
        <v>65</v>
      </c>
      <c r="I25" s="14">
        <v>26</v>
      </c>
      <c r="J25" s="14">
        <v>65</v>
      </c>
      <c r="K25" s="14">
        <v>26</v>
      </c>
      <c r="L25" s="14">
        <v>62</v>
      </c>
      <c r="M25" s="14">
        <v>30</v>
      </c>
      <c r="N25" s="14">
        <v>64</v>
      </c>
      <c r="O25" s="14">
        <v>28</v>
      </c>
      <c r="P25" s="168"/>
    </row>
    <row r="26" spans="1:16" ht="25.5" x14ac:dyDescent="0.2">
      <c r="A26" s="86" t="s">
        <v>11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68"/>
    </row>
    <row r="27" spans="1:16" x14ac:dyDescent="0.2">
      <c r="A27" s="86" t="s">
        <v>8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68"/>
    </row>
    <row r="28" spans="1:16" ht="25.5" x14ac:dyDescent="0.2">
      <c r="A28" s="86" t="s">
        <v>12</v>
      </c>
      <c r="B28" s="14">
        <v>1.2270000000000001</v>
      </c>
      <c r="C28" s="14">
        <v>1.2270000000000001</v>
      </c>
      <c r="D28" s="14">
        <v>1.2270000000000001</v>
      </c>
      <c r="E28" s="14">
        <v>1.2270000000000001</v>
      </c>
      <c r="F28" s="14">
        <v>1.2270000000000001</v>
      </c>
      <c r="G28" s="14">
        <v>1.2270000000000001</v>
      </c>
      <c r="H28" s="14">
        <v>1.2270000000000001</v>
      </c>
      <c r="I28" s="14">
        <v>1.2270000000000001</v>
      </c>
      <c r="J28" s="14">
        <v>1.2270000000000001</v>
      </c>
      <c r="K28" s="14">
        <v>1.2270000000000001</v>
      </c>
      <c r="L28" s="14">
        <v>1.2270000000000001</v>
      </c>
      <c r="M28" s="14">
        <v>1.2270000000000001</v>
      </c>
      <c r="N28" s="14">
        <v>1.2270000000000001</v>
      </c>
      <c r="O28" s="14">
        <v>1.2270000000000001</v>
      </c>
      <c r="P28" s="169"/>
    </row>
    <row r="29" spans="1:16" ht="25.5" x14ac:dyDescent="0.2">
      <c r="A29" s="86" t="s">
        <v>16</v>
      </c>
      <c r="B29" s="55">
        <f t="shared" ref="B29:O29" si="5">B$26*B$25*($B20*0.15)</f>
        <v>0</v>
      </c>
      <c r="C29" s="55">
        <f t="shared" si="5"/>
        <v>0</v>
      </c>
      <c r="D29" s="55">
        <f t="shared" si="5"/>
        <v>0</v>
      </c>
      <c r="E29" s="55">
        <f t="shared" si="5"/>
        <v>0</v>
      </c>
      <c r="F29" s="55">
        <f t="shared" si="5"/>
        <v>0</v>
      </c>
      <c r="G29" s="55">
        <f t="shared" si="5"/>
        <v>0</v>
      </c>
      <c r="H29" s="55">
        <f t="shared" si="5"/>
        <v>0</v>
      </c>
      <c r="I29" s="55">
        <f t="shared" si="5"/>
        <v>0</v>
      </c>
      <c r="J29" s="55">
        <f t="shared" si="5"/>
        <v>0</v>
      </c>
      <c r="K29" s="55">
        <f t="shared" si="5"/>
        <v>0</v>
      </c>
      <c r="L29" s="55">
        <f t="shared" si="5"/>
        <v>0</v>
      </c>
      <c r="M29" s="55">
        <f t="shared" si="5"/>
        <v>0</v>
      </c>
      <c r="N29" s="55">
        <f t="shared" si="5"/>
        <v>0</v>
      </c>
      <c r="O29" s="56">
        <f t="shared" si="5"/>
        <v>0</v>
      </c>
      <c r="P29" s="60">
        <f>SUM(B29:O29)</f>
        <v>0</v>
      </c>
    </row>
    <row r="30" spans="1:16" ht="25.5" x14ac:dyDescent="0.2">
      <c r="A30" s="86" t="s">
        <v>15</v>
      </c>
      <c r="B30" s="14">
        <f>B29*(1-B27)*B$28/1000</f>
        <v>0</v>
      </c>
      <c r="C30" s="14">
        <f t="shared" ref="C30:O30" si="6">C29*(1-C27)*C$28/1000</f>
        <v>0</v>
      </c>
      <c r="D30" s="14">
        <f t="shared" si="6"/>
        <v>0</v>
      </c>
      <c r="E30" s="14">
        <f t="shared" si="6"/>
        <v>0</v>
      </c>
      <c r="F30" s="14">
        <f t="shared" si="6"/>
        <v>0</v>
      </c>
      <c r="G30" s="14">
        <f t="shared" si="6"/>
        <v>0</v>
      </c>
      <c r="H30" s="14">
        <f t="shared" si="6"/>
        <v>0</v>
      </c>
      <c r="I30" s="14">
        <f t="shared" si="6"/>
        <v>0</v>
      </c>
      <c r="J30" s="14">
        <f t="shared" si="6"/>
        <v>0</v>
      </c>
      <c r="K30" s="14">
        <f t="shared" si="6"/>
        <v>0</v>
      </c>
      <c r="L30" s="14">
        <f t="shared" si="6"/>
        <v>0</v>
      </c>
      <c r="M30" s="14">
        <f t="shared" si="6"/>
        <v>0</v>
      </c>
      <c r="N30" s="14">
        <f t="shared" si="6"/>
        <v>0</v>
      </c>
      <c r="O30" s="36">
        <f t="shared" si="6"/>
        <v>0</v>
      </c>
      <c r="P30" s="60">
        <f>SUM(B30:O30)</f>
        <v>0</v>
      </c>
    </row>
    <row r="31" spans="1:16" ht="25.5" x14ac:dyDescent="0.2">
      <c r="A31" s="86" t="s">
        <v>17</v>
      </c>
      <c r="B31" s="14">
        <f t="shared" ref="B31:O31" si="7">B$26*B$25*($B20*0.032)</f>
        <v>0</v>
      </c>
      <c r="C31" s="14">
        <f t="shared" si="7"/>
        <v>0</v>
      </c>
      <c r="D31" s="14">
        <f t="shared" si="7"/>
        <v>0</v>
      </c>
      <c r="E31" s="14">
        <f t="shared" si="7"/>
        <v>0</v>
      </c>
      <c r="F31" s="14">
        <f t="shared" si="7"/>
        <v>0</v>
      </c>
      <c r="G31" s="14">
        <f t="shared" si="7"/>
        <v>0</v>
      </c>
      <c r="H31" s="14">
        <f t="shared" si="7"/>
        <v>0</v>
      </c>
      <c r="I31" s="14">
        <f t="shared" si="7"/>
        <v>0</v>
      </c>
      <c r="J31" s="14">
        <f t="shared" si="7"/>
        <v>0</v>
      </c>
      <c r="K31" s="14">
        <f t="shared" si="7"/>
        <v>0</v>
      </c>
      <c r="L31" s="14">
        <f t="shared" si="7"/>
        <v>0</v>
      </c>
      <c r="M31" s="14">
        <f t="shared" si="7"/>
        <v>0</v>
      </c>
      <c r="N31" s="14">
        <f t="shared" si="7"/>
        <v>0</v>
      </c>
      <c r="O31" s="36">
        <f t="shared" si="7"/>
        <v>0</v>
      </c>
      <c r="P31" s="60">
        <f>SUM(B31:O31)</f>
        <v>0</v>
      </c>
    </row>
    <row r="32" spans="1:16" ht="25.5" x14ac:dyDescent="0.2">
      <c r="A32" s="86" t="s">
        <v>18</v>
      </c>
      <c r="B32" s="14">
        <f t="shared" ref="B32:G32" si="8">B31*B$28/1000</f>
        <v>0</v>
      </c>
      <c r="C32" s="14">
        <f t="shared" si="8"/>
        <v>0</v>
      </c>
      <c r="D32" s="14">
        <f t="shared" si="8"/>
        <v>0</v>
      </c>
      <c r="E32" s="14">
        <f t="shared" si="8"/>
        <v>0</v>
      </c>
      <c r="F32" s="14">
        <f t="shared" si="8"/>
        <v>0</v>
      </c>
      <c r="G32" s="14">
        <f t="shared" si="8"/>
        <v>0</v>
      </c>
      <c r="H32" s="14">
        <f t="shared" ref="H32:O32" si="9">H31*H$28/1000</f>
        <v>0</v>
      </c>
      <c r="I32" s="14">
        <f t="shared" si="9"/>
        <v>0</v>
      </c>
      <c r="J32" s="14">
        <f t="shared" si="9"/>
        <v>0</v>
      </c>
      <c r="K32" s="14">
        <f t="shared" si="9"/>
        <v>0</v>
      </c>
      <c r="L32" s="14">
        <f t="shared" si="9"/>
        <v>0</v>
      </c>
      <c r="M32" s="14">
        <f t="shared" si="9"/>
        <v>0</v>
      </c>
      <c r="N32" s="14">
        <f t="shared" si="9"/>
        <v>0</v>
      </c>
      <c r="O32" s="36">
        <f t="shared" si="9"/>
        <v>0</v>
      </c>
      <c r="P32" s="60">
        <f>SUM(B32:O32)</f>
        <v>0</v>
      </c>
    </row>
    <row r="33" spans="1:16" ht="26.25" thickBot="1" x14ac:dyDescent="0.25">
      <c r="A33" s="87" t="s">
        <v>14</v>
      </c>
      <c r="B33" s="14">
        <f t="shared" ref="B33:G33" si="10">B30-B32</f>
        <v>0</v>
      </c>
      <c r="C33" s="14">
        <f t="shared" si="10"/>
        <v>0</v>
      </c>
      <c r="D33" s="14">
        <f t="shared" si="10"/>
        <v>0</v>
      </c>
      <c r="E33" s="14">
        <f t="shared" si="10"/>
        <v>0</v>
      </c>
      <c r="F33" s="14">
        <f t="shared" si="10"/>
        <v>0</v>
      </c>
      <c r="G33" s="14">
        <f t="shared" si="10"/>
        <v>0</v>
      </c>
      <c r="H33" s="14">
        <f t="shared" ref="H33:O33" si="11">H30-H32</f>
        <v>0</v>
      </c>
      <c r="I33" s="14">
        <f t="shared" si="11"/>
        <v>0</v>
      </c>
      <c r="J33" s="58">
        <f t="shared" si="11"/>
        <v>0</v>
      </c>
      <c r="K33" s="58">
        <f t="shared" si="11"/>
        <v>0</v>
      </c>
      <c r="L33" s="58">
        <f t="shared" si="11"/>
        <v>0</v>
      </c>
      <c r="M33" s="58">
        <f t="shared" si="11"/>
        <v>0</v>
      </c>
      <c r="N33" s="58">
        <f t="shared" si="11"/>
        <v>0</v>
      </c>
      <c r="O33" s="59">
        <f t="shared" si="11"/>
        <v>0</v>
      </c>
      <c r="P33" s="61">
        <f>SUM(B33:O33)</f>
        <v>0</v>
      </c>
    </row>
    <row r="35" spans="1:16" ht="23.25" thickBot="1" x14ac:dyDescent="0.5">
      <c r="A35" s="8" t="s">
        <v>36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26.25" thickBot="1" x14ac:dyDescent="0.25">
      <c r="A36" s="111" t="s">
        <v>67</v>
      </c>
      <c r="B36" s="112">
        <f>B20+B3</f>
        <v>6823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25.5" customHeight="1" x14ac:dyDescent="0.2">
      <c r="A37" s="110" t="s">
        <v>9</v>
      </c>
      <c r="B37" s="183" t="s">
        <v>22</v>
      </c>
      <c r="C37" s="177"/>
      <c r="D37" s="176" t="s">
        <v>24</v>
      </c>
      <c r="E37" s="177"/>
      <c r="F37" s="176" t="s">
        <v>23</v>
      </c>
      <c r="G37" s="177"/>
      <c r="H37" s="176" t="s">
        <v>25</v>
      </c>
      <c r="I37" s="177"/>
      <c r="J37" s="176" t="s">
        <v>26</v>
      </c>
      <c r="K37" s="177"/>
      <c r="L37" s="176" t="s">
        <v>27</v>
      </c>
      <c r="M37" s="177"/>
      <c r="N37" s="176" t="s">
        <v>28</v>
      </c>
      <c r="O37" s="177"/>
      <c r="P37" s="173" t="s">
        <v>31</v>
      </c>
    </row>
    <row r="38" spans="1:16" ht="13.5" thickBot="1" x14ac:dyDescent="0.25">
      <c r="A38" s="39" t="s">
        <v>10</v>
      </c>
      <c r="B38" s="38" t="s">
        <v>6</v>
      </c>
      <c r="C38" s="37" t="s">
        <v>7</v>
      </c>
      <c r="D38" s="37" t="s">
        <v>6</v>
      </c>
      <c r="E38" s="37" t="s">
        <v>7</v>
      </c>
      <c r="F38" s="37" t="s">
        <v>6</v>
      </c>
      <c r="G38" s="37" t="s">
        <v>7</v>
      </c>
      <c r="H38" s="37" t="s">
        <v>6</v>
      </c>
      <c r="I38" s="37" t="s">
        <v>7</v>
      </c>
      <c r="J38" s="37" t="s">
        <v>6</v>
      </c>
      <c r="K38" s="37" t="s">
        <v>7</v>
      </c>
      <c r="L38" s="37" t="s">
        <v>6</v>
      </c>
      <c r="M38" s="37" t="s">
        <v>7</v>
      </c>
      <c r="N38" s="37" t="s">
        <v>6</v>
      </c>
      <c r="O38" s="41" t="s">
        <v>7</v>
      </c>
      <c r="P38" s="174"/>
    </row>
    <row r="39" spans="1:16" ht="25.5" x14ac:dyDescent="0.2">
      <c r="A39" s="39" t="s">
        <v>16</v>
      </c>
      <c r="B39" s="62">
        <f t="shared" ref="B39:O39" si="12">B29+B12</f>
        <v>77181.776000000013</v>
      </c>
      <c r="C39" s="63">
        <f t="shared" si="12"/>
        <v>2538.1559999999999</v>
      </c>
      <c r="D39" s="63">
        <f t="shared" si="12"/>
        <v>332273.27700000006</v>
      </c>
      <c r="E39" s="63">
        <f t="shared" si="12"/>
        <v>12861.355000000001</v>
      </c>
      <c r="F39" s="63">
        <f t="shared" si="12"/>
        <v>220519.36000000002</v>
      </c>
      <c r="G39" s="63">
        <f t="shared" si="12"/>
        <v>8788.0240000000013</v>
      </c>
      <c r="H39" s="63">
        <f t="shared" si="12"/>
        <v>340604.16000000003</v>
      </c>
      <c r="I39" s="63">
        <f t="shared" si="12"/>
        <v>11885.666000000003</v>
      </c>
      <c r="J39" s="63">
        <f t="shared" si="12"/>
        <v>332621.25000000006</v>
      </c>
      <c r="K39" s="63">
        <f t="shared" si="12"/>
        <v>21819.954000000002</v>
      </c>
      <c r="L39" s="63">
        <f t="shared" si="12"/>
        <v>296541.22600000002</v>
      </c>
      <c r="M39" s="63">
        <f t="shared" si="12"/>
        <v>13304.850000000002</v>
      </c>
      <c r="N39" s="63">
        <f t="shared" si="12"/>
        <v>334490.75200000004</v>
      </c>
      <c r="O39" s="63">
        <f t="shared" si="12"/>
        <v>15092.476000000002</v>
      </c>
      <c r="P39" s="64">
        <f>SUM(B39:O39)</f>
        <v>2020522.2820000004</v>
      </c>
    </row>
    <row r="40" spans="1:16" ht="25.5" x14ac:dyDescent="0.2">
      <c r="A40" s="39" t="s">
        <v>15</v>
      </c>
      <c r="B40" s="65">
        <f t="shared" ref="B40:O40" si="13">B30+B13</f>
        <v>94.702039152000026</v>
      </c>
      <c r="C40" s="66">
        <f t="shared" si="13"/>
        <v>3.1143174120000001</v>
      </c>
      <c r="D40" s="66">
        <f t="shared" si="13"/>
        <v>407.69931087900011</v>
      </c>
      <c r="E40" s="66">
        <f t="shared" si="13"/>
        <v>15.780882585000002</v>
      </c>
      <c r="F40" s="66">
        <f t="shared" si="13"/>
        <v>270.57725472000004</v>
      </c>
      <c r="G40" s="66">
        <f t="shared" si="13"/>
        <v>10.782905448000003</v>
      </c>
      <c r="H40" s="66">
        <f t="shared" si="13"/>
        <v>417.92130432000005</v>
      </c>
      <c r="I40" s="66">
        <f t="shared" si="13"/>
        <v>14.583712182000005</v>
      </c>
      <c r="J40" s="66">
        <f t="shared" si="13"/>
        <v>408.12627375000011</v>
      </c>
      <c r="K40" s="66">
        <f t="shared" si="13"/>
        <v>26.773083558000003</v>
      </c>
      <c r="L40" s="66">
        <f t="shared" si="13"/>
        <v>363.85608430200006</v>
      </c>
      <c r="M40" s="66">
        <f t="shared" si="13"/>
        <v>16.325050950000005</v>
      </c>
      <c r="N40" s="66">
        <f t="shared" si="13"/>
        <v>410.42015270400009</v>
      </c>
      <c r="O40" s="66">
        <f t="shared" si="13"/>
        <v>18.518468052000003</v>
      </c>
      <c r="P40" s="67">
        <f>SUM(B40:O40)</f>
        <v>2479.1808400140003</v>
      </c>
    </row>
    <row r="41" spans="1:16" ht="25.5" x14ac:dyDescent="0.2">
      <c r="A41" s="39" t="s">
        <v>17</v>
      </c>
      <c r="B41" s="65">
        <f t="shared" ref="B41:O41" si="14">B31+B14</f>
        <v>15436.355200000002</v>
      </c>
      <c r="C41" s="66">
        <f t="shared" si="14"/>
        <v>507.63119999999998</v>
      </c>
      <c r="D41" s="66">
        <f t="shared" si="14"/>
        <v>66454.655400000003</v>
      </c>
      <c r="E41" s="66">
        <f t="shared" si="14"/>
        <v>2572.2710000000002</v>
      </c>
      <c r="F41" s="66">
        <f t="shared" si="14"/>
        <v>44103.872000000003</v>
      </c>
      <c r="G41" s="66">
        <f t="shared" si="14"/>
        <v>1757.6048000000003</v>
      </c>
      <c r="H41" s="66">
        <f t="shared" si="14"/>
        <v>68120.832000000009</v>
      </c>
      <c r="I41" s="66">
        <f t="shared" si="14"/>
        <v>2377.1332000000002</v>
      </c>
      <c r="J41" s="66">
        <f t="shared" si="14"/>
        <v>66524.25</v>
      </c>
      <c r="K41" s="66">
        <f t="shared" si="14"/>
        <v>4363.9908000000005</v>
      </c>
      <c r="L41" s="66">
        <f t="shared" si="14"/>
        <v>59308.245200000005</v>
      </c>
      <c r="M41" s="66">
        <f t="shared" si="14"/>
        <v>2660.9700000000003</v>
      </c>
      <c r="N41" s="66">
        <f t="shared" si="14"/>
        <v>66898.150399999999</v>
      </c>
      <c r="O41" s="66">
        <f t="shared" si="14"/>
        <v>3018.4952000000003</v>
      </c>
      <c r="P41" s="67">
        <f>SUM(B41:O41)</f>
        <v>404104.45640000002</v>
      </c>
    </row>
    <row r="42" spans="1:16" ht="25.5" x14ac:dyDescent="0.2">
      <c r="A42" s="39" t="s">
        <v>18</v>
      </c>
      <c r="B42" s="65">
        <f t="shared" ref="B42:O42" si="15">B32+B15</f>
        <v>18.940407830400002</v>
      </c>
      <c r="C42" s="66">
        <f t="shared" si="15"/>
        <v>0.62286348240000011</v>
      </c>
      <c r="D42" s="66">
        <f t="shared" si="15"/>
        <v>81.53986217580001</v>
      </c>
      <c r="E42" s="66">
        <f t="shared" si="15"/>
        <v>3.1561765170000005</v>
      </c>
      <c r="F42" s="66">
        <f t="shared" si="15"/>
        <v>54.11545094400001</v>
      </c>
      <c r="G42" s="66">
        <f t="shared" si="15"/>
        <v>2.1565810896000008</v>
      </c>
      <c r="H42" s="66">
        <f t="shared" si="15"/>
        <v>83.584260864000015</v>
      </c>
      <c r="I42" s="66">
        <f t="shared" si="15"/>
        <v>2.9167424364000003</v>
      </c>
      <c r="J42" s="66">
        <f t="shared" si="15"/>
        <v>81.625254750000011</v>
      </c>
      <c r="K42" s="66">
        <f t="shared" si="15"/>
        <v>5.3546167116000003</v>
      </c>
      <c r="L42" s="66">
        <f t="shared" si="15"/>
        <v>72.771216860400017</v>
      </c>
      <c r="M42" s="66">
        <f t="shared" si="15"/>
        <v>3.2650101900000004</v>
      </c>
      <c r="N42" s="66">
        <f t="shared" si="15"/>
        <v>82.084030540800001</v>
      </c>
      <c r="O42" s="66">
        <f t="shared" si="15"/>
        <v>3.7036936104000007</v>
      </c>
      <c r="P42" s="67">
        <f>SUM(B42:O42)</f>
        <v>495.83616800280004</v>
      </c>
    </row>
    <row r="43" spans="1:16" ht="26.25" thickBot="1" x14ac:dyDescent="0.25">
      <c r="A43" s="40" t="s">
        <v>14</v>
      </c>
      <c r="B43" s="68">
        <f t="shared" ref="B43:O43" si="16">B33+B16</f>
        <v>75.761631321600021</v>
      </c>
      <c r="C43" s="69">
        <f t="shared" si="16"/>
        <v>2.4914539296</v>
      </c>
      <c r="D43" s="69">
        <f t="shared" si="16"/>
        <v>326.1594487032001</v>
      </c>
      <c r="E43" s="69">
        <f t="shared" si="16"/>
        <v>12.624706068000002</v>
      </c>
      <c r="F43" s="69">
        <f t="shared" si="16"/>
        <v>216.46180377600004</v>
      </c>
      <c r="G43" s="69">
        <f t="shared" si="16"/>
        <v>8.6263243584000016</v>
      </c>
      <c r="H43" s="69">
        <f t="shared" si="16"/>
        <v>334.33704345600006</v>
      </c>
      <c r="I43" s="69">
        <f t="shared" si="16"/>
        <v>11.666969745600005</v>
      </c>
      <c r="J43" s="69">
        <f t="shared" si="16"/>
        <v>326.5010190000001</v>
      </c>
      <c r="K43" s="69">
        <f t="shared" si="16"/>
        <v>21.418466846400001</v>
      </c>
      <c r="L43" s="69">
        <f t="shared" si="16"/>
        <v>291.08486744160007</v>
      </c>
      <c r="M43" s="69">
        <f t="shared" si="16"/>
        <v>13.060040760000005</v>
      </c>
      <c r="N43" s="69">
        <f t="shared" si="16"/>
        <v>328.33612216320012</v>
      </c>
      <c r="O43" s="69">
        <f t="shared" si="16"/>
        <v>14.814774441600003</v>
      </c>
      <c r="P43" s="70">
        <f>SUM(B43:O43)</f>
        <v>1983.3446720112004</v>
      </c>
    </row>
  </sheetData>
  <mergeCells count="25">
    <mergeCell ref="N37:O37"/>
    <mergeCell ref="P37:P38"/>
    <mergeCell ref="B37:C37"/>
    <mergeCell ref="D37:E37"/>
    <mergeCell ref="F37:G37"/>
    <mergeCell ref="H37:I37"/>
    <mergeCell ref="J37:K37"/>
    <mergeCell ref="L37:M37"/>
    <mergeCell ref="J6:K6"/>
    <mergeCell ref="L6:M6"/>
    <mergeCell ref="N6:O6"/>
    <mergeCell ref="P6:P11"/>
    <mergeCell ref="B23:C23"/>
    <mergeCell ref="D23:E23"/>
    <mergeCell ref="F23:G23"/>
    <mergeCell ref="H23:I23"/>
    <mergeCell ref="J23:K23"/>
    <mergeCell ref="L23:M23"/>
    <mergeCell ref="N23:O23"/>
    <mergeCell ref="P23:P28"/>
    <mergeCell ref="A1:E1"/>
    <mergeCell ref="B6:C6"/>
    <mergeCell ref="D6:E6"/>
    <mergeCell ref="F6:G6"/>
    <mergeCell ref="H6:I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E31" zoomScaleNormal="100" workbookViewId="0">
      <selection activeCell="P33" activeCellId="1" sqref="P16 P33"/>
    </sheetView>
  </sheetViews>
  <sheetFormatPr defaultRowHeight="12.75" x14ac:dyDescent="0.2"/>
  <cols>
    <col min="1" max="1" width="20.85546875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customWidth="1"/>
    <col min="7" max="10" width="13.5703125" customWidth="1"/>
    <col min="11" max="11" width="16.28515625" customWidth="1"/>
    <col min="12" max="15" width="13.5703125" customWidth="1"/>
    <col min="16" max="16" width="20.5703125" customWidth="1"/>
  </cols>
  <sheetData>
    <row r="1" spans="1:16" ht="27.75" customHeight="1" x14ac:dyDescent="0.2">
      <c r="A1" s="178" t="s">
        <v>33</v>
      </c>
      <c r="B1" s="178"/>
      <c r="C1" s="178"/>
      <c r="D1" s="178"/>
    </row>
    <row r="2" spans="1:16" ht="23.25" thickBot="1" x14ac:dyDescent="0.5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.25" thickBot="1" x14ac:dyDescent="0.25">
      <c r="A3" s="108" t="s">
        <v>67</v>
      </c>
      <c r="B3" s="109">
        <f>Lamps!B6</f>
        <v>8039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7.75" customHeight="1" thickBot="1" x14ac:dyDescent="0.25">
      <c r="A4" s="96" t="s">
        <v>45</v>
      </c>
      <c r="B4" s="73">
        <v>100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8.5" customHeight="1" thickBot="1" x14ac:dyDescent="0.25">
      <c r="A5" s="108" t="s">
        <v>44</v>
      </c>
      <c r="B5" s="109">
        <v>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7.75" customHeight="1" thickBot="1" x14ac:dyDescent="0.25">
      <c r="A6" s="79" t="s">
        <v>9</v>
      </c>
      <c r="B6" s="161" t="s">
        <v>22</v>
      </c>
      <c r="C6" s="162"/>
      <c r="D6" s="163" t="s">
        <v>24</v>
      </c>
      <c r="E6" s="163"/>
      <c r="F6" s="163" t="s">
        <v>23</v>
      </c>
      <c r="G6" s="163"/>
      <c r="H6" s="163" t="s">
        <v>25</v>
      </c>
      <c r="I6" s="163"/>
      <c r="J6" s="163" t="s">
        <v>26</v>
      </c>
      <c r="K6" s="163"/>
      <c r="L6" s="163" t="s">
        <v>27</v>
      </c>
      <c r="M6" s="163"/>
      <c r="N6" s="163" t="s">
        <v>28</v>
      </c>
      <c r="O6" s="175"/>
      <c r="P6" s="164" t="s">
        <v>29</v>
      </c>
    </row>
    <row r="7" spans="1:16" ht="13.5" thickBot="1" x14ac:dyDescent="0.25">
      <c r="A7" s="71" t="s">
        <v>10</v>
      </c>
      <c r="B7" s="28" t="s">
        <v>6</v>
      </c>
      <c r="C7" s="29" t="s">
        <v>7</v>
      </c>
      <c r="D7" s="29" t="s">
        <v>6</v>
      </c>
      <c r="E7" s="29" t="s">
        <v>7</v>
      </c>
      <c r="F7" s="29" t="s">
        <v>6</v>
      </c>
      <c r="G7" s="29" t="s">
        <v>7</v>
      </c>
      <c r="H7" s="29" t="s">
        <v>6</v>
      </c>
      <c r="I7" s="29" t="s">
        <v>7</v>
      </c>
      <c r="J7" s="29" t="s">
        <v>6</v>
      </c>
      <c r="K7" s="29" t="s">
        <v>7</v>
      </c>
      <c r="L7" s="29" t="s">
        <v>6</v>
      </c>
      <c r="M7" s="29" t="s">
        <v>7</v>
      </c>
      <c r="N7" s="29" t="s">
        <v>6</v>
      </c>
      <c r="O7" s="33" t="s">
        <v>7</v>
      </c>
      <c r="P7" s="165"/>
    </row>
    <row r="8" spans="1:16" x14ac:dyDescent="0.2">
      <c r="A8" s="27" t="s">
        <v>13</v>
      </c>
      <c r="B8" s="46">
        <v>19</v>
      </c>
      <c r="C8" s="46">
        <v>3</v>
      </c>
      <c r="D8" s="46">
        <v>79</v>
      </c>
      <c r="E8" s="46">
        <v>13</v>
      </c>
      <c r="F8" s="46">
        <v>79</v>
      </c>
      <c r="G8" s="46">
        <v>13</v>
      </c>
      <c r="H8" s="46">
        <v>78</v>
      </c>
      <c r="I8" s="46">
        <v>13</v>
      </c>
      <c r="J8" s="46">
        <v>78</v>
      </c>
      <c r="K8" s="46">
        <v>13</v>
      </c>
      <c r="L8" s="46">
        <v>79</v>
      </c>
      <c r="M8" s="46">
        <v>13</v>
      </c>
      <c r="N8" s="46">
        <v>79</v>
      </c>
      <c r="O8" s="46">
        <v>13</v>
      </c>
      <c r="P8" s="165"/>
    </row>
    <row r="9" spans="1:16" ht="25.5" x14ac:dyDescent="0.2">
      <c r="A9" s="25" t="s">
        <v>11</v>
      </c>
      <c r="B9" s="46">
        <v>8.01</v>
      </c>
      <c r="C9" s="46">
        <v>6.21</v>
      </c>
      <c r="D9" s="46">
        <v>8.24</v>
      </c>
      <c r="E9" s="46">
        <v>7.5</v>
      </c>
      <c r="F9" s="46">
        <v>8.18</v>
      </c>
      <c r="G9" s="46">
        <v>6.26</v>
      </c>
      <c r="H9" s="46">
        <v>11.79</v>
      </c>
      <c r="I9" s="46">
        <v>6.5</v>
      </c>
      <c r="J9" s="46">
        <v>11.79</v>
      </c>
      <c r="K9" s="46">
        <v>6.5</v>
      </c>
      <c r="L9" s="46">
        <v>7.46</v>
      </c>
      <c r="M9" s="46">
        <v>4.75</v>
      </c>
      <c r="N9" s="46">
        <v>7.46</v>
      </c>
      <c r="O9" s="46">
        <v>4.3899999999999997</v>
      </c>
      <c r="P9" s="165"/>
    </row>
    <row r="10" spans="1:16" x14ac:dyDescent="0.2">
      <c r="A10" s="24" t="s">
        <v>8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165"/>
    </row>
    <row r="11" spans="1:16" ht="26.25" thickBot="1" x14ac:dyDescent="0.25">
      <c r="A11" s="25" t="s">
        <v>12</v>
      </c>
      <c r="B11" s="46">
        <v>1.2270000000000001</v>
      </c>
      <c r="C11" s="46">
        <v>1.2270000000000001</v>
      </c>
      <c r="D11" s="46">
        <v>1.2270000000000001</v>
      </c>
      <c r="E11" s="46">
        <v>1.2270000000000001</v>
      </c>
      <c r="F11" s="46">
        <v>1.2270000000000001</v>
      </c>
      <c r="G11" s="46">
        <v>1.2270000000000001</v>
      </c>
      <c r="H11" s="46">
        <v>1.2270000000000001</v>
      </c>
      <c r="I11" s="46">
        <v>1.2270000000000001</v>
      </c>
      <c r="J11" s="46">
        <v>1.2270000000000001</v>
      </c>
      <c r="K11" s="46">
        <v>1.2270000000000001</v>
      </c>
      <c r="L11" s="46">
        <v>1.2270000000000001</v>
      </c>
      <c r="M11" s="46">
        <v>1.2270000000000001</v>
      </c>
      <c r="N11" s="46">
        <v>1.2270000000000001</v>
      </c>
      <c r="O11" s="46">
        <v>1.2270000000000001</v>
      </c>
      <c r="P11" s="166"/>
    </row>
    <row r="12" spans="1:16" ht="25.5" x14ac:dyDescent="0.2">
      <c r="A12" s="25" t="s">
        <v>16</v>
      </c>
      <c r="B12" s="45">
        <f t="shared" ref="B12:O12" si="0">B$9*B$8*($B3*0.1)</f>
        <v>122345.54100000001</v>
      </c>
      <c r="C12" s="46">
        <f t="shared" si="0"/>
        <v>14976.657000000001</v>
      </c>
      <c r="D12" s="46">
        <f t="shared" si="0"/>
        <v>523306.74400000006</v>
      </c>
      <c r="E12" s="46">
        <f t="shared" si="0"/>
        <v>78380.250000000015</v>
      </c>
      <c r="F12" s="46">
        <f t="shared" si="0"/>
        <v>519496.25800000009</v>
      </c>
      <c r="G12" s="46">
        <f t="shared" si="0"/>
        <v>65421.382000000005</v>
      </c>
      <c r="H12" s="46">
        <f t="shared" si="0"/>
        <v>739282.51800000004</v>
      </c>
      <c r="I12" s="46">
        <f t="shared" si="0"/>
        <v>67929.55</v>
      </c>
      <c r="J12" s="46">
        <f t="shared" si="0"/>
        <v>739282.51800000004</v>
      </c>
      <c r="K12" s="46">
        <f t="shared" si="0"/>
        <v>67929.55</v>
      </c>
      <c r="L12" s="46">
        <f t="shared" si="0"/>
        <v>473770.42600000009</v>
      </c>
      <c r="M12" s="46">
        <f t="shared" si="0"/>
        <v>49640.825000000004</v>
      </c>
      <c r="N12" s="46">
        <f t="shared" si="0"/>
        <v>473770.42600000009</v>
      </c>
      <c r="O12" s="47">
        <f t="shared" si="0"/>
        <v>45878.572999999997</v>
      </c>
      <c r="P12" s="49">
        <f>SUM(B12:O12)</f>
        <v>3981411.2179999999</v>
      </c>
    </row>
    <row r="13" spans="1:16" ht="25.5" x14ac:dyDescent="0.2">
      <c r="A13" s="25" t="s">
        <v>15</v>
      </c>
      <c r="B13" s="23">
        <f>B12*(1-B10)*B$11/1000</f>
        <v>150.11797880700004</v>
      </c>
      <c r="C13" s="13">
        <f t="shared" ref="C13:O13" si="1">C12*(1-C10)*C$11/1000</f>
        <v>18.376358139000004</v>
      </c>
      <c r="D13" s="13">
        <f t="shared" si="1"/>
        <v>642.0973748880001</v>
      </c>
      <c r="E13" s="13">
        <f t="shared" si="1"/>
        <v>96.17256675000003</v>
      </c>
      <c r="F13" s="13">
        <f t="shared" si="1"/>
        <v>637.42190856600018</v>
      </c>
      <c r="G13" s="13">
        <f t="shared" si="1"/>
        <v>80.272035714000012</v>
      </c>
      <c r="H13" s="13">
        <f t="shared" si="1"/>
        <v>907.09964958600017</v>
      </c>
      <c r="I13" s="13">
        <f t="shared" si="1"/>
        <v>83.349557850000011</v>
      </c>
      <c r="J13" s="13">
        <f t="shared" si="1"/>
        <v>907.09964958600017</v>
      </c>
      <c r="K13" s="13">
        <f t="shared" si="1"/>
        <v>83.349557850000011</v>
      </c>
      <c r="L13" s="13">
        <f t="shared" si="1"/>
        <v>581.31631270200012</v>
      </c>
      <c r="M13" s="13">
        <f t="shared" si="1"/>
        <v>60.909292275000006</v>
      </c>
      <c r="N13" s="13">
        <f t="shared" si="1"/>
        <v>581.31631270200012</v>
      </c>
      <c r="O13" s="18">
        <f t="shared" si="1"/>
        <v>56.293009071</v>
      </c>
      <c r="P13" s="50">
        <f>SUM(B13:O13)</f>
        <v>4885.1915644860001</v>
      </c>
    </row>
    <row r="14" spans="1:16" ht="25.5" x14ac:dyDescent="0.2">
      <c r="A14" s="25" t="s">
        <v>17</v>
      </c>
      <c r="B14" s="23">
        <f t="shared" ref="B14:O14" si="2">B$9*B$8*($B3*0.02)</f>
        <v>24469.108199999999</v>
      </c>
      <c r="C14" s="13">
        <f t="shared" si="2"/>
        <v>2995.3314</v>
      </c>
      <c r="D14" s="13">
        <f t="shared" si="2"/>
        <v>104661.34880000001</v>
      </c>
      <c r="E14" s="13">
        <f t="shared" si="2"/>
        <v>15676.05</v>
      </c>
      <c r="F14" s="13">
        <f t="shared" si="2"/>
        <v>103899.2516</v>
      </c>
      <c r="G14" s="13">
        <f t="shared" si="2"/>
        <v>13084.276399999999</v>
      </c>
      <c r="H14" s="13">
        <f t="shared" si="2"/>
        <v>147856.5036</v>
      </c>
      <c r="I14" s="13">
        <f t="shared" si="2"/>
        <v>13585.91</v>
      </c>
      <c r="J14" s="13">
        <f t="shared" si="2"/>
        <v>147856.5036</v>
      </c>
      <c r="K14" s="13">
        <f t="shared" si="2"/>
        <v>13585.91</v>
      </c>
      <c r="L14" s="13">
        <f t="shared" si="2"/>
        <v>94754.085200000001</v>
      </c>
      <c r="M14" s="13">
        <f t="shared" si="2"/>
        <v>9928.1650000000009</v>
      </c>
      <c r="N14" s="13">
        <f t="shared" si="2"/>
        <v>94754.085200000001</v>
      </c>
      <c r="O14" s="18">
        <f t="shared" si="2"/>
        <v>9175.7145999999993</v>
      </c>
      <c r="P14" s="50">
        <f>SUM(B14:O14)</f>
        <v>796282.24359999993</v>
      </c>
    </row>
    <row r="15" spans="1:16" ht="25.5" x14ac:dyDescent="0.2">
      <c r="A15" s="25" t="s">
        <v>18</v>
      </c>
      <c r="B15" s="23">
        <f t="shared" ref="B15:O15" si="3">B14*B$11/1000</f>
        <v>30.023595761399999</v>
      </c>
      <c r="C15" s="13">
        <f t="shared" si="3"/>
        <v>3.6752716278000004</v>
      </c>
      <c r="D15" s="13">
        <f t="shared" si="3"/>
        <v>128.41947497760003</v>
      </c>
      <c r="E15" s="13">
        <f t="shared" si="3"/>
        <v>19.23451335</v>
      </c>
      <c r="F15" s="13">
        <f t="shared" si="3"/>
        <v>127.48438171320001</v>
      </c>
      <c r="G15" s="13">
        <f t="shared" si="3"/>
        <v>16.054407142800002</v>
      </c>
      <c r="H15" s="13">
        <f t="shared" si="3"/>
        <v>181.41992991719999</v>
      </c>
      <c r="I15" s="13">
        <f t="shared" si="3"/>
        <v>16.66991157</v>
      </c>
      <c r="J15" s="13">
        <f t="shared" si="3"/>
        <v>181.41992991719999</v>
      </c>
      <c r="K15" s="13">
        <f t="shared" si="3"/>
        <v>16.66991157</v>
      </c>
      <c r="L15" s="13">
        <f t="shared" si="3"/>
        <v>116.26326254040001</v>
      </c>
      <c r="M15" s="13">
        <f t="shared" si="3"/>
        <v>12.181858455000002</v>
      </c>
      <c r="N15" s="13">
        <f t="shared" si="3"/>
        <v>116.26326254040001</v>
      </c>
      <c r="O15" s="18">
        <f t="shared" si="3"/>
        <v>11.258601814199999</v>
      </c>
      <c r="P15" s="50">
        <f>SUM(B15:O15)</f>
        <v>977.03831289719994</v>
      </c>
    </row>
    <row r="16" spans="1:16" ht="26.25" thickBot="1" x14ac:dyDescent="0.25">
      <c r="A16" s="26" t="s">
        <v>14</v>
      </c>
      <c r="B16" s="48">
        <f>B13-B15</f>
        <v>120.09438304560004</v>
      </c>
      <c r="C16" s="17">
        <f t="shared" ref="C16:O16" si="4">C13-C15</f>
        <v>14.701086511200003</v>
      </c>
      <c r="D16" s="17">
        <f t="shared" si="4"/>
        <v>513.67789991040013</v>
      </c>
      <c r="E16" s="17">
        <f t="shared" si="4"/>
        <v>76.93805340000003</v>
      </c>
      <c r="F16" s="17">
        <f t="shared" si="4"/>
        <v>509.93752685280015</v>
      </c>
      <c r="G16" s="17">
        <f t="shared" si="4"/>
        <v>64.217628571200009</v>
      </c>
      <c r="H16" s="17">
        <f t="shared" si="4"/>
        <v>725.6797196688002</v>
      </c>
      <c r="I16" s="17">
        <f t="shared" si="4"/>
        <v>66.679646280000014</v>
      </c>
      <c r="J16" s="17">
        <f t="shared" si="4"/>
        <v>725.6797196688002</v>
      </c>
      <c r="K16" s="17">
        <f t="shared" si="4"/>
        <v>66.679646280000014</v>
      </c>
      <c r="L16" s="17">
        <f t="shared" si="4"/>
        <v>465.05305016160014</v>
      </c>
      <c r="M16" s="17">
        <f t="shared" si="4"/>
        <v>48.727433820000002</v>
      </c>
      <c r="N16" s="17">
        <f t="shared" si="4"/>
        <v>465.05305016160014</v>
      </c>
      <c r="O16" s="19">
        <f t="shared" si="4"/>
        <v>45.034407256800002</v>
      </c>
      <c r="P16" s="51">
        <f>SUM(B16:O16)</f>
        <v>3908.1532515888007</v>
      </c>
    </row>
    <row r="17" spans="1:16" x14ac:dyDescent="0.2">
      <c r="B17" s="1"/>
      <c r="H17" s="3"/>
    </row>
    <row r="19" spans="1:16" ht="23.25" thickBot="1" x14ac:dyDescent="0.5">
      <c r="A19" s="7" t="s">
        <v>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5.5" x14ac:dyDescent="0.2">
      <c r="A20" s="75" t="s">
        <v>67</v>
      </c>
      <c r="B20" s="98">
        <f>Lamps!C6</f>
        <v>155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5.5" x14ac:dyDescent="0.2">
      <c r="A21" s="101" t="s">
        <v>45</v>
      </c>
      <c r="B21" s="102">
        <v>150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6.25" thickBot="1" x14ac:dyDescent="0.25">
      <c r="A22" s="103" t="s">
        <v>44</v>
      </c>
      <c r="B22" s="104">
        <v>32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9.25" customHeight="1" thickBot="1" x14ac:dyDescent="0.25">
      <c r="A23" s="76" t="s">
        <v>9</v>
      </c>
      <c r="B23" s="170" t="s">
        <v>22</v>
      </c>
      <c r="C23" s="171"/>
      <c r="D23" s="170" t="s">
        <v>24</v>
      </c>
      <c r="E23" s="171"/>
      <c r="F23" s="170" t="s">
        <v>23</v>
      </c>
      <c r="G23" s="171"/>
      <c r="H23" s="170" t="s">
        <v>25</v>
      </c>
      <c r="I23" s="171"/>
      <c r="J23" s="170" t="s">
        <v>26</v>
      </c>
      <c r="K23" s="171"/>
      <c r="L23" s="170" t="s">
        <v>27</v>
      </c>
      <c r="M23" s="171"/>
      <c r="N23" s="170" t="s">
        <v>28</v>
      </c>
      <c r="O23" s="171"/>
      <c r="P23" s="167" t="s">
        <v>30</v>
      </c>
    </row>
    <row r="24" spans="1:16" ht="13.5" thickBot="1" x14ac:dyDescent="0.25">
      <c r="A24" s="76" t="s">
        <v>10</v>
      </c>
      <c r="B24" s="83" t="s">
        <v>6</v>
      </c>
      <c r="C24" s="84" t="s">
        <v>7</v>
      </c>
      <c r="D24" s="84" t="s">
        <v>6</v>
      </c>
      <c r="E24" s="84" t="s">
        <v>7</v>
      </c>
      <c r="F24" s="84" t="s">
        <v>6</v>
      </c>
      <c r="G24" s="84" t="s">
        <v>7</v>
      </c>
      <c r="H24" s="84" t="s">
        <v>6</v>
      </c>
      <c r="I24" s="84" t="s">
        <v>7</v>
      </c>
      <c r="J24" s="84" t="s">
        <v>6</v>
      </c>
      <c r="K24" s="84" t="s">
        <v>7</v>
      </c>
      <c r="L24" s="84" t="s">
        <v>6</v>
      </c>
      <c r="M24" s="84" t="s">
        <v>7</v>
      </c>
      <c r="N24" s="84" t="s">
        <v>6</v>
      </c>
      <c r="O24" s="85" t="s">
        <v>7</v>
      </c>
      <c r="P24" s="168"/>
    </row>
    <row r="25" spans="1:16" x14ac:dyDescent="0.2">
      <c r="A25" s="76" t="s">
        <v>13</v>
      </c>
      <c r="B25" s="16">
        <v>19</v>
      </c>
      <c r="C25" s="16">
        <v>3</v>
      </c>
      <c r="D25" s="16">
        <v>79</v>
      </c>
      <c r="E25" s="16">
        <v>13</v>
      </c>
      <c r="F25" s="16">
        <v>79</v>
      </c>
      <c r="G25" s="16">
        <v>13</v>
      </c>
      <c r="H25" s="14">
        <v>78</v>
      </c>
      <c r="I25" s="14">
        <v>13</v>
      </c>
      <c r="J25" s="14">
        <v>78</v>
      </c>
      <c r="K25" s="14">
        <v>13</v>
      </c>
      <c r="L25" s="14">
        <v>79</v>
      </c>
      <c r="M25" s="14">
        <v>13</v>
      </c>
      <c r="N25" s="14">
        <v>79</v>
      </c>
      <c r="O25" s="14">
        <v>13</v>
      </c>
      <c r="P25" s="168"/>
    </row>
    <row r="26" spans="1:16" ht="25.5" x14ac:dyDescent="0.2">
      <c r="A26" s="76" t="s">
        <v>11</v>
      </c>
      <c r="B26" s="14">
        <v>9.9700000000000006</v>
      </c>
      <c r="C26" s="14">
        <v>4.63</v>
      </c>
      <c r="D26" s="14">
        <v>6.64</v>
      </c>
      <c r="E26" s="14">
        <v>4.62</v>
      </c>
      <c r="F26" s="14">
        <v>6.11</v>
      </c>
      <c r="G26" s="14">
        <v>4.74</v>
      </c>
      <c r="H26" s="14">
        <v>10.72</v>
      </c>
      <c r="I26" s="14">
        <v>5.38</v>
      </c>
      <c r="J26" s="14">
        <v>10.72</v>
      </c>
      <c r="K26" s="14">
        <v>5.38</v>
      </c>
      <c r="L26" s="14">
        <v>9.94</v>
      </c>
      <c r="M26" s="14">
        <v>4.6100000000000003</v>
      </c>
      <c r="N26" s="14">
        <v>9.94</v>
      </c>
      <c r="O26" s="14">
        <v>4.92</v>
      </c>
      <c r="P26" s="168"/>
    </row>
    <row r="27" spans="1:16" x14ac:dyDescent="0.2">
      <c r="A27" s="76" t="s">
        <v>8</v>
      </c>
      <c r="B27" s="35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68"/>
    </row>
    <row r="28" spans="1:16" ht="25.5" x14ac:dyDescent="0.2">
      <c r="A28" s="76" t="s">
        <v>12</v>
      </c>
      <c r="B28" s="35">
        <v>1.2270000000000001</v>
      </c>
      <c r="C28" s="14">
        <v>1.2270000000000001</v>
      </c>
      <c r="D28" s="14">
        <v>1.2270000000000001</v>
      </c>
      <c r="E28" s="14">
        <v>1.2270000000000001</v>
      </c>
      <c r="F28" s="14">
        <v>1.2270000000000001</v>
      </c>
      <c r="G28" s="14">
        <v>1.2270000000000001</v>
      </c>
      <c r="H28" s="14">
        <v>1.2270000000000001</v>
      </c>
      <c r="I28" s="14">
        <v>1.2270000000000001</v>
      </c>
      <c r="J28" s="14">
        <v>1.2270000000000001</v>
      </c>
      <c r="K28" s="14">
        <v>1.2270000000000001</v>
      </c>
      <c r="L28" s="14">
        <v>1.2270000000000001</v>
      </c>
      <c r="M28" s="14">
        <v>1.2270000000000001</v>
      </c>
      <c r="N28" s="14">
        <v>1.2270000000000001</v>
      </c>
      <c r="O28" s="14">
        <v>1.2270000000000001</v>
      </c>
      <c r="P28" s="169"/>
    </row>
    <row r="29" spans="1:16" ht="25.5" x14ac:dyDescent="0.2">
      <c r="A29" s="76" t="s">
        <v>16</v>
      </c>
      <c r="B29" s="54">
        <f t="shared" ref="B29:O29" si="5">B$26*B$25*($B20*0.15)</f>
        <v>4404.2475000000004</v>
      </c>
      <c r="C29" s="55">
        <f t="shared" si="5"/>
        <v>322.9425</v>
      </c>
      <c r="D29" s="55">
        <f t="shared" si="5"/>
        <v>12196.019999999999</v>
      </c>
      <c r="E29" s="55">
        <f t="shared" si="5"/>
        <v>1396.395</v>
      </c>
      <c r="F29" s="55">
        <f t="shared" si="5"/>
        <v>11222.5425</v>
      </c>
      <c r="G29" s="55">
        <f t="shared" si="5"/>
        <v>1432.6650000000002</v>
      </c>
      <c r="H29" s="55">
        <f t="shared" si="5"/>
        <v>19440.72</v>
      </c>
      <c r="I29" s="55">
        <f t="shared" si="5"/>
        <v>1626.105</v>
      </c>
      <c r="J29" s="55">
        <f t="shared" si="5"/>
        <v>19440.72</v>
      </c>
      <c r="K29" s="55">
        <f t="shared" si="5"/>
        <v>1626.105</v>
      </c>
      <c r="L29" s="55">
        <f t="shared" si="5"/>
        <v>18257.294999999998</v>
      </c>
      <c r="M29" s="55">
        <f t="shared" si="5"/>
        <v>1393.3725000000002</v>
      </c>
      <c r="N29" s="55">
        <f t="shared" si="5"/>
        <v>18257.294999999998</v>
      </c>
      <c r="O29" s="56">
        <f t="shared" si="5"/>
        <v>1487.07</v>
      </c>
      <c r="P29" s="60">
        <f>SUM(B29:O29)</f>
        <v>112503.49500000001</v>
      </c>
    </row>
    <row r="30" spans="1:16" ht="25.5" x14ac:dyDescent="0.2">
      <c r="A30" s="76" t="s">
        <v>15</v>
      </c>
      <c r="B30" s="35">
        <f>B29*(1-B27)*B$28/1000</f>
        <v>5.4040116825000002</v>
      </c>
      <c r="C30" s="14">
        <f t="shared" ref="C30:O30" si="6">C29*(1-C27)*C$28/1000</f>
        <v>0.39625044749999999</v>
      </c>
      <c r="D30" s="14">
        <f t="shared" si="6"/>
        <v>14.964516539999998</v>
      </c>
      <c r="E30" s="14">
        <f t="shared" si="6"/>
        <v>1.713376665</v>
      </c>
      <c r="F30" s="14">
        <f t="shared" si="6"/>
        <v>13.7700596475</v>
      </c>
      <c r="G30" s="14">
        <f t="shared" si="6"/>
        <v>1.7578799550000004</v>
      </c>
      <c r="H30" s="14">
        <f t="shared" si="6"/>
        <v>23.853763440000002</v>
      </c>
      <c r="I30" s="14">
        <f t="shared" si="6"/>
        <v>1.9952308350000001</v>
      </c>
      <c r="J30" s="14">
        <f t="shared" si="6"/>
        <v>23.853763440000002</v>
      </c>
      <c r="K30" s="14">
        <f t="shared" si="6"/>
        <v>1.9952308350000001</v>
      </c>
      <c r="L30" s="14">
        <f t="shared" si="6"/>
        <v>22.401700965</v>
      </c>
      <c r="M30" s="14">
        <f t="shared" si="6"/>
        <v>1.7096680575000003</v>
      </c>
      <c r="N30" s="14">
        <f t="shared" si="6"/>
        <v>22.401700965</v>
      </c>
      <c r="O30" s="36">
        <f t="shared" si="6"/>
        <v>1.82463489</v>
      </c>
      <c r="P30" s="60">
        <f>SUM(B30:O30)</f>
        <v>138.041788365</v>
      </c>
    </row>
    <row r="31" spans="1:16" ht="25.5" x14ac:dyDescent="0.2">
      <c r="A31" s="76" t="s">
        <v>17</v>
      </c>
      <c r="B31" s="35">
        <f t="shared" ref="B31:O31" si="7">B$26*B$25*($B20*0.032)</f>
        <v>939.57280000000003</v>
      </c>
      <c r="C31" s="14">
        <f t="shared" si="7"/>
        <v>68.894400000000005</v>
      </c>
      <c r="D31" s="14">
        <f t="shared" si="7"/>
        <v>2601.8175999999999</v>
      </c>
      <c r="E31" s="14">
        <f t="shared" si="7"/>
        <v>297.89760000000001</v>
      </c>
      <c r="F31" s="14">
        <f t="shared" si="7"/>
        <v>2394.1424000000002</v>
      </c>
      <c r="G31" s="14">
        <f t="shared" si="7"/>
        <v>305.6352</v>
      </c>
      <c r="H31" s="14">
        <f t="shared" si="7"/>
        <v>4147.3536000000004</v>
      </c>
      <c r="I31" s="14">
        <f t="shared" si="7"/>
        <v>346.9024</v>
      </c>
      <c r="J31" s="14">
        <f t="shared" si="7"/>
        <v>4147.3536000000004</v>
      </c>
      <c r="K31" s="14">
        <f t="shared" si="7"/>
        <v>346.9024</v>
      </c>
      <c r="L31" s="14">
        <f t="shared" si="7"/>
        <v>3894.8896</v>
      </c>
      <c r="M31" s="14">
        <f t="shared" si="7"/>
        <v>297.25280000000004</v>
      </c>
      <c r="N31" s="14">
        <f t="shared" si="7"/>
        <v>3894.8896</v>
      </c>
      <c r="O31" s="36">
        <f t="shared" si="7"/>
        <v>317.24160000000001</v>
      </c>
      <c r="P31" s="60">
        <f>SUM(B31:O31)</f>
        <v>24000.745600000002</v>
      </c>
    </row>
    <row r="32" spans="1:16" ht="25.5" x14ac:dyDescent="0.2">
      <c r="A32" s="76" t="s">
        <v>18</v>
      </c>
      <c r="B32" s="35">
        <f t="shared" ref="B32:G32" si="8">B31*B$28/1000</f>
        <v>1.1528558256000001</v>
      </c>
      <c r="C32" s="14">
        <f t="shared" si="8"/>
        <v>8.4533428800000004E-2</v>
      </c>
      <c r="D32" s="14">
        <f t="shared" si="8"/>
        <v>3.1924301952</v>
      </c>
      <c r="E32" s="14">
        <f t="shared" si="8"/>
        <v>0.36552035520000004</v>
      </c>
      <c r="F32" s="14">
        <f t="shared" si="8"/>
        <v>2.9376127248000001</v>
      </c>
      <c r="G32" s="14">
        <f t="shared" si="8"/>
        <v>0.37501439040000001</v>
      </c>
      <c r="H32" s="14">
        <f t="shared" ref="H32:O32" si="9">H31*H$28/1000</f>
        <v>5.088802867200001</v>
      </c>
      <c r="I32" s="14">
        <f t="shared" si="9"/>
        <v>0.42564924479999999</v>
      </c>
      <c r="J32" s="14">
        <f t="shared" si="9"/>
        <v>5.088802867200001</v>
      </c>
      <c r="K32" s="14">
        <f t="shared" si="9"/>
        <v>0.42564924479999999</v>
      </c>
      <c r="L32" s="14">
        <f t="shared" si="9"/>
        <v>4.7790295392000006</v>
      </c>
      <c r="M32" s="14">
        <f t="shared" si="9"/>
        <v>0.36472918560000006</v>
      </c>
      <c r="N32" s="14">
        <f t="shared" si="9"/>
        <v>4.7790295392000006</v>
      </c>
      <c r="O32" s="36">
        <f t="shared" si="9"/>
        <v>0.38925544320000005</v>
      </c>
      <c r="P32" s="60">
        <f>SUM(B32:O32)</f>
        <v>29.448914851200001</v>
      </c>
    </row>
    <row r="33" spans="1:16" ht="26.25" thickBot="1" x14ac:dyDescent="0.25">
      <c r="A33" s="77" t="s">
        <v>14</v>
      </c>
      <c r="B33" s="57">
        <f t="shared" ref="B33:G33" si="10">B30-B32</f>
        <v>4.2511558569000005</v>
      </c>
      <c r="C33" s="58">
        <f t="shared" si="10"/>
        <v>0.31171701870000001</v>
      </c>
      <c r="D33" s="58">
        <f t="shared" si="10"/>
        <v>11.772086344799998</v>
      </c>
      <c r="E33" s="58">
        <f t="shared" si="10"/>
        <v>1.3478563098</v>
      </c>
      <c r="F33" s="58">
        <f t="shared" si="10"/>
        <v>10.832446922700001</v>
      </c>
      <c r="G33" s="58">
        <f t="shared" si="10"/>
        <v>1.3828655646000003</v>
      </c>
      <c r="H33" s="58">
        <f t="shared" ref="H33:O33" si="11">H30-H32</f>
        <v>18.7649605728</v>
      </c>
      <c r="I33" s="58">
        <f t="shared" si="11"/>
        <v>1.5695815902000001</v>
      </c>
      <c r="J33" s="58">
        <f t="shared" si="11"/>
        <v>18.7649605728</v>
      </c>
      <c r="K33" s="58">
        <f t="shared" si="11"/>
        <v>1.5695815902000001</v>
      </c>
      <c r="L33" s="58">
        <f t="shared" si="11"/>
        <v>17.6226714258</v>
      </c>
      <c r="M33" s="58">
        <f t="shared" si="11"/>
        <v>1.3449388719000002</v>
      </c>
      <c r="N33" s="58">
        <f t="shared" si="11"/>
        <v>17.6226714258</v>
      </c>
      <c r="O33" s="59">
        <f t="shared" si="11"/>
        <v>1.4353794467999998</v>
      </c>
      <c r="P33" s="61">
        <f>SUM(B33:O33)</f>
        <v>108.59287351379999</v>
      </c>
    </row>
    <row r="35" spans="1:16" ht="23.25" thickBot="1" x14ac:dyDescent="0.5">
      <c r="A35" s="8" t="s">
        <v>3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26.25" thickBot="1" x14ac:dyDescent="0.25">
      <c r="A36" s="111" t="s">
        <v>67</v>
      </c>
      <c r="B36" s="112">
        <f>B20+B3</f>
        <v>8194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26.25" customHeight="1" x14ac:dyDescent="0.2">
      <c r="A37" s="110" t="s">
        <v>9</v>
      </c>
      <c r="B37" s="183" t="s">
        <v>22</v>
      </c>
      <c r="C37" s="177"/>
      <c r="D37" s="176" t="s">
        <v>24</v>
      </c>
      <c r="E37" s="177"/>
      <c r="F37" s="176" t="s">
        <v>23</v>
      </c>
      <c r="G37" s="177"/>
      <c r="H37" s="176" t="s">
        <v>25</v>
      </c>
      <c r="I37" s="177"/>
      <c r="J37" s="176" t="s">
        <v>26</v>
      </c>
      <c r="K37" s="177"/>
      <c r="L37" s="176" t="s">
        <v>27</v>
      </c>
      <c r="M37" s="177"/>
      <c r="N37" s="176" t="s">
        <v>28</v>
      </c>
      <c r="O37" s="177"/>
      <c r="P37" s="173" t="s">
        <v>31</v>
      </c>
    </row>
    <row r="38" spans="1:16" ht="13.5" customHeight="1" thickBot="1" x14ac:dyDescent="0.25">
      <c r="A38" s="39" t="s">
        <v>10</v>
      </c>
      <c r="B38" s="38" t="s">
        <v>6</v>
      </c>
      <c r="C38" s="37" t="s">
        <v>7</v>
      </c>
      <c r="D38" s="37" t="s">
        <v>6</v>
      </c>
      <c r="E38" s="37" t="s">
        <v>7</v>
      </c>
      <c r="F38" s="37" t="s">
        <v>6</v>
      </c>
      <c r="G38" s="37" t="s">
        <v>7</v>
      </c>
      <c r="H38" s="37" t="s">
        <v>6</v>
      </c>
      <c r="I38" s="37" t="s">
        <v>7</v>
      </c>
      <c r="J38" s="37" t="s">
        <v>6</v>
      </c>
      <c r="K38" s="37" t="s">
        <v>7</v>
      </c>
      <c r="L38" s="37" t="s">
        <v>6</v>
      </c>
      <c r="M38" s="37" t="s">
        <v>7</v>
      </c>
      <c r="N38" s="37" t="s">
        <v>6</v>
      </c>
      <c r="O38" s="41" t="s">
        <v>7</v>
      </c>
      <c r="P38" s="174"/>
    </row>
    <row r="39" spans="1:16" ht="25.5" x14ac:dyDescent="0.2">
      <c r="A39" s="39" t="s">
        <v>16</v>
      </c>
      <c r="B39" s="62">
        <f t="shared" ref="B39:O39" si="12">B29+B12</f>
        <v>126749.78850000001</v>
      </c>
      <c r="C39" s="63">
        <f t="shared" si="12"/>
        <v>15299.5995</v>
      </c>
      <c r="D39" s="63">
        <f t="shared" si="12"/>
        <v>535502.76400000008</v>
      </c>
      <c r="E39" s="63">
        <f t="shared" si="12"/>
        <v>79776.645000000019</v>
      </c>
      <c r="F39" s="63">
        <f t="shared" si="12"/>
        <v>530718.80050000013</v>
      </c>
      <c r="G39" s="63">
        <f t="shared" si="12"/>
        <v>66854.047000000006</v>
      </c>
      <c r="H39" s="63">
        <f t="shared" si="12"/>
        <v>758723.23800000001</v>
      </c>
      <c r="I39" s="63">
        <f t="shared" si="12"/>
        <v>69555.654999999999</v>
      </c>
      <c r="J39" s="63">
        <f t="shared" si="12"/>
        <v>758723.23800000001</v>
      </c>
      <c r="K39" s="63">
        <f t="shared" si="12"/>
        <v>69555.654999999999</v>
      </c>
      <c r="L39" s="63">
        <f t="shared" si="12"/>
        <v>492027.72100000008</v>
      </c>
      <c r="M39" s="63">
        <f t="shared" si="12"/>
        <v>51034.197500000002</v>
      </c>
      <c r="N39" s="63">
        <f t="shared" si="12"/>
        <v>492027.72100000008</v>
      </c>
      <c r="O39" s="63">
        <f t="shared" si="12"/>
        <v>47365.642999999996</v>
      </c>
      <c r="P39" s="64">
        <f>SUM(B39:O39)</f>
        <v>4093914.7129999995</v>
      </c>
    </row>
    <row r="40" spans="1:16" ht="25.5" x14ac:dyDescent="0.2">
      <c r="A40" s="39" t="s">
        <v>15</v>
      </c>
      <c r="B40" s="65">
        <f t="shared" ref="B40:O40" si="13">B30+B13</f>
        <v>155.52199048950004</v>
      </c>
      <c r="C40" s="66">
        <f t="shared" si="13"/>
        <v>18.772608586500006</v>
      </c>
      <c r="D40" s="66">
        <f t="shared" si="13"/>
        <v>657.06189142800008</v>
      </c>
      <c r="E40" s="66">
        <f t="shared" si="13"/>
        <v>97.885943415000028</v>
      </c>
      <c r="F40" s="66">
        <f t="shared" si="13"/>
        <v>651.19196821350022</v>
      </c>
      <c r="G40" s="66">
        <f t="shared" si="13"/>
        <v>82.029915669000019</v>
      </c>
      <c r="H40" s="66">
        <f t="shared" si="13"/>
        <v>930.95341302600013</v>
      </c>
      <c r="I40" s="66">
        <f t="shared" si="13"/>
        <v>85.344788685000012</v>
      </c>
      <c r="J40" s="66">
        <f t="shared" si="13"/>
        <v>930.95341302600013</v>
      </c>
      <c r="K40" s="66">
        <f t="shared" si="13"/>
        <v>85.344788685000012</v>
      </c>
      <c r="L40" s="66">
        <f t="shared" si="13"/>
        <v>603.71801366700015</v>
      </c>
      <c r="M40" s="66">
        <f t="shared" si="13"/>
        <v>62.618960332500009</v>
      </c>
      <c r="N40" s="66">
        <f t="shared" si="13"/>
        <v>603.71801366700015</v>
      </c>
      <c r="O40" s="66">
        <f t="shared" si="13"/>
        <v>58.117643960999999</v>
      </c>
      <c r="P40" s="64">
        <f t="shared" ref="P40:P43" si="14">SUM(B40:O40)</f>
        <v>5023.2333528510017</v>
      </c>
    </row>
    <row r="41" spans="1:16" ht="25.5" x14ac:dyDescent="0.2">
      <c r="A41" s="39" t="s">
        <v>17</v>
      </c>
      <c r="B41" s="65">
        <f t="shared" ref="B41:O41" si="15">B31+B14</f>
        <v>25408.681</v>
      </c>
      <c r="C41" s="66">
        <f t="shared" si="15"/>
        <v>3064.2258000000002</v>
      </c>
      <c r="D41" s="66">
        <f t="shared" si="15"/>
        <v>107263.1664</v>
      </c>
      <c r="E41" s="66">
        <f t="shared" si="15"/>
        <v>15973.9476</v>
      </c>
      <c r="F41" s="66">
        <f t="shared" si="15"/>
        <v>106293.394</v>
      </c>
      <c r="G41" s="66">
        <f t="shared" si="15"/>
        <v>13389.911599999999</v>
      </c>
      <c r="H41" s="66">
        <f t="shared" si="15"/>
        <v>152003.8572</v>
      </c>
      <c r="I41" s="66">
        <f t="shared" si="15"/>
        <v>13932.812400000001</v>
      </c>
      <c r="J41" s="66">
        <f t="shared" si="15"/>
        <v>152003.8572</v>
      </c>
      <c r="K41" s="66">
        <f t="shared" si="15"/>
        <v>13932.812400000001</v>
      </c>
      <c r="L41" s="66">
        <f t="shared" si="15"/>
        <v>98648.974799999996</v>
      </c>
      <c r="M41" s="66">
        <f t="shared" si="15"/>
        <v>10225.417800000001</v>
      </c>
      <c r="N41" s="66">
        <f t="shared" si="15"/>
        <v>98648.974799999996</v>
      </c>
      <c r="O41" s="66">
        <f t="shared" si="15"/>
        <v>9492.9561999999987</v>
      </c>
      <c r="P41" s="64">
        <f t="shared" si="14"/>
        <v>820282.98920000007</v>
      </c>
    </row>
    <row r="42" spans="1:16" ht="25.5" x14ac:dyDescent="0.2">
      <c r="A42" s="39" t="s">
        <v>18</v>
      </c>
      <c r="B42" s="65">
        <f t="shared" ref="B42:O42" si="16">B32+B15</f>
        <v>31.176451586999999</v>
      </c>
      <c r="C42" s="66">
        <f t="shared" si="16"/>
        <v>3.7598050566000003</v>
      </c>
      <c r="D42" s="66">
        <f t="shared" si="16"/>
        <v>131.61190517280002</v>
      </c>
      <c r="E42" s="66">
        <f t="shared" si="16"/>
        <v>19.600033705200001</v>
      </c>
      <c r="F42" s="66">
        <f t="shared" si="16"/>
        <v>130.42199443800001</v>
      </c>
      <c r="G42" s="66">
        <f t="shared" si="16"/>
        <v>16.429421533200003</v>
      </c>
      <c r="H42" s="66">
        <f t="shared" si="16"/>
        <v>186.5087327844</v>
      </c>
      <c r="I42" s="66">
        <f t="shared" si="16"/>
        <v>17.095560814799999</v>
      </c>
      <c r="J42" s="66">
        <f t="shared" si="16"/>
        <v>186.5087327844</v>
      </c>
      <c r="K42" s="66">
        <f t="shared" si="16"/>
        <v>17.095560814799999</v>
      </c>
      <c r="L42" s="66">
        <f t="shared" si="16"/>
        <v>121.0422920796</v>
      </c>
      <c r="M42" s="66">
        <f t="shared" si="16"/>
        <v>12.546587640600002</v>
      </c>
      <c r="N42" s="66">
        <f t="shared" si="16"/>
        <v>121.0422920796</v>
      </c>
      <c r="O42" s="66">
        <f t="shared" si="16"/>
        <v>11.647857257399998</v>
      </c>
      <c r="P42" s="64">
        <f t="shared" si="14"/>
        <v>1006.4872277484001</v>
      </c>
    </row>
    <row r="43" spans="1:16" ht="26.25" thickBot="1" x14ac:dyDescent="0.25">
      <c r="A43" s="40" t="s">
        <v>14</v>
      </c>
      <c r="B43" s="68">
        <f t="shared" ref="B43:O43" si="17">B33+B16</f>
        <v>124.34553890250004</v>
      </c>
      <c r="C43" s="69">
        <f t="shared" si="17"/>
        <v>15.012803529900003</v>
      </c>
      <c r="D43" s="69">
        <f t="shared" si="17"/>
        <v>525.44998625520009</v>
      </c>
      <c r="E43" s="69">
        <f t="shared" si="17"/>
        <v>78.285909709800023</v>
      </c>
      <c r="F43" s="69">
        <f t="shared" si="17"/>
        <v>520.76997377550015</v>
      </c>
      <c r="G43" s="69">
        <f t="shared" si="17"/>
        <v>65.600494135800005</v>
      </c>
      <c r="H43" s="69">
        <f t="shared" si="17"/>
        <v>744.44468024160017</v>
      </c>
      <c r="I43" s="69">
        <f t="shared" si="17"/>
        <v>68.249227870200016</v>
      </c>
      <c r="J43" s="69">
        <f t="shared" si="17"/>
        <v>744.44468024160017</v>
      </c>
      <c r="K43" s="69">
        <f t="shared" si="17"/>
        <v>68.249227870200016</v>
      </c>
      <c r="L43" s="69">
        <f t="shared" si="17"/>
        <v>482.67572158740012</v>
      </c>
      <c r="M43" s="69">
        <f t="shared" si="17"/>
        <v>50.0723726919</v>
      </c>
      <c r="N43" s="69">
        <f t="shared" si="17"/>
        <v>482.67572158740012</v>
      </c>
      <c r="O43" s="69">
        <f t="shared" si="17"/>
        <v>46.469786703600001</v>
      </c>
      <c r="P43" s="64">
        <f t="shared" si="14"/>
        <v>4016.7461251026011</v>
      </c>
    </row>
  </sheetData>
  <mergeCells count="25">
    <mergeCell ref="N37:O37"/>
    <mergeCell ref="P37:P38"/>
    <mergeCell ref="B37:C37"/>
    <mergeCell ref="D37:E37"/>
    <mergeCell ref="F37:G37"/>
    <mergeCell ref="H37:I37"/>
    <mergeCell ref="J37:K37"/>
    <mergeCell ref="L37:M37"/>
    <mergeCell ref="J6:K6"/>
    <mergeCell ref="L6:M6"/>
    <mergeCell ref="N6:O6"/>
    <mergeCell ref="P6:P11"/>
    <mergeCell ref="B23:C23"/>
    <mergeCell ref="D23:E23"/>
    <mergeCell ref="F23:G23"/>
    <mergeCell ref="H23:I23"/>
    <mergeCell ref="J23:K23"/>
    <mergeCell ref="L23:M23"/>
    <mergeCell ref="N23:O23"/>
    <mergeCell ref="P23:P28"/>
    <mergeCell ref="A1:D1"/>
    <mergeCell ref="B6:C6"/>
    <mergeCell ref="D6:E6"/>
    <mergeCell ref="F6:G6"/>
    <mergeCell ref="H6:I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E30" zoomScaleNormal="100" workbookViewId="0">
      <selection activeCell="P16" sqref="P16"/>
    </sheetView>
  </sheetViews>
  <sheetFormatPr defaultRowHeight="12.75" x14ac:dyDescent="0.2"/>
  <cols>
    <col min="1" max="1" width="20.85546875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customWidth="1"/>
    <col min="7" max="10" width="13.5703125" customWidth="1"/>
    <col min="11" max="11" width="16.28515625" customWidth="1"/>
    <col min="12" max="15" width="13.5703125" customWidth="1"/>
    <col min="16" max="16" width="20.5703125" customWidth="1"/>
  </cols>
  <sheetData>
    <row r="1" spans="1:16" ht="27.75" customHeight="1" x14ac:dyDescent="0.2">
      <c r="A1" s="178" t="s">
        <v>33</v>
      </c>
      <c r="B1" s="178"/>
      <c r="C1" s="178"/>
      <c r="D1" s="178"/>
    </row>
    <row r="2" spans="1:16" ht="23.25" thickBot="1" x14ac:dyDescent="0.5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.25" thickBot="1" x14ac:dyDescent="0.25">
      <c r="A3" s="108" t="s">
        <v>67</v>
      </c>
      <c r="B3" s="109">
        <f>Lamps!B7</f>
        <v>2612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7.75" customHeight="1" thickBot="1" x14ac:dyDescent="0.25">
      <c r="A4" s="96" t="s">
        <v>45</v>
      </c>
      <c r="B4" s="73">
        <v>100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8.5" customHeight="1" thickBot="1" x14ac:dyDescent="0.25">
      <c r="A5" s="108" t="s">
        <v>44</v>
      </c>
      <c r="B5" s="109">
        <v>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7.75" customHeight="1" thickBot="1" x14ac:dyDescent="0.25">
      <c r="A6" s="79" t="s">
        <v>9</v>
      </c>
      <c r="B6" s="161" t="s">
        <v>22</v>
      </c>
      <c r="C6" s="162"/>
      <c r="D6" s="163" t="s">
        <v>24</v>
      </c>
      <c r="E6" s="163"/>
      <c r="F6" s="163" t="s">
        <v>23</v>
      </c>
      <c r="G6" s="163"/>
      <c r="H6" s="163" t="s">
        <v>25</v>
      </c>
      <c r="I6" s="163"/>
      <c r="J6" s="163" t="s">
        <v>26</v>
      </c>
      <c r="K6" s="163"/>
      <c r="L6" s="163" t="s">
        <v>27</v>
      </c>
      <c r="M6" s="163"/>
      <c r="N6" s="163" t="s">
        <v>28</v>
      </c>
      <c r="O6" s="175"/>
      <c r="P6" s="164" t="s">
        <v>29</v>
      </c>
    </row>
    <row r="7" spans="1:16" ht="13.5" thickBot="1" x14ac:dyDescent="0.25">
      <c r="A7" s="71" t="s">
        <v>10</v>
      </c>
      <c r="B7" s="28" t="s">
        <v>6</v>
      </c>
      <c r="C7" s="29" t="s">
        <v>7</v>
      </c>
      <c r="D7" s="29" t="s">
        <v>6</v>
      </c>
      <c r="E7" s="29" t="s">
        <v>7</v>
      </c>
      <c r="F7" s="29" t="s">
        <v>6</v>
      </c>
      <c r="G7" s="29" t="s">
        <v>7</v>
      </c>
      <c r="H7" s="29" t="s">
        <v>6</v>
      </c>
      <c r="I7" s="29" t="s">
        <v>7</v>
      </c>
      <c r="J7" s="29" t="s">
        <v>6</v>
      </c>
      <c r="K7" s="29" t="s">
        <v>7</v>
      </c>
      <c r="L7" s="29" t="s">
        <v>6</v>
      </c>
      <c r="M7" s="29" t="s">
        <v>7</v>
      </c>
      <c r="N7" s="29" t="s">
        <v>6</v>
      </c>
      <c r="O7" s="33" t="s">
        <v>7</v>
      </c>
      <c r="P7" s="165"/>
    </row>
    <row r="8" spans="1:16" x14ac:dyDescent="0.2">
      <c r="A8" s="27" t="s">
        <v>13</v>
      </c>
      <c r="B8" s="43">
        <v>16</v>
      </c>
      <c r="C8" s="44">
        <v>6</v>
      </c>
      <c r="D8" s="44">
        <v>63</v>
      </c>
      <c r="E8" s="44">
        <v>29</v>
      </c>
      <c r="F8" s="44">
        <v>64</v>
      </c>
      <c r="G8" s="44">
        <v>28</v>
      </c>
      <c r="H8" s="13">
        <v>65</v>
      </c>
      <c r="I8" s="13">
        <v>26</v>
      </c>
      <c r="J8" s="13">
        <v>65</v>
      </c>
      <c r="K8" s="13">
        <v>26</v>
      </c>
      <c r="L8" s="13">
        <v>62</v>
      </c>
      <c r="M8" s="13">
        <v>30</v>
      </c>
      <c r="N8" s="13">
        <v>64</v>
      </c>
      <c r="O8" s="13">
        <v>28</v>
      </c>
      <c r="P8" s="165"/>
    </row>
    <row r="9" spans="1:16" ht="25.5" x14ac:dyDescent="0.2">
      <c r="A9" s="25" t="s">
        <v>11</v>
      </c>
      <c r="B9" s="13">
        <v>6.35</v>
      </c>
      <c r="C9" s="13">
        <v>4.54</v>
      </c>
      <c r="D9" s="13">
        <v>5.73</v>
      </c>
      <c r="E9" s="13">
        <v>5.73</v>
      </c>
      <c r="F9" s="13">
        <v>2.19</v>
      </c>
      <c r="G9" s="13">
        <v>0.25</v>
      </c>
      <c r="H9" s="13">
        <v>5.73</v>
      </c>
      <c r="I9" s="13">
        <v>5.73</v>
      </c>
      <c r="J9" s="13">
        <v>6.46</v>
      </c>
      <c r="K9" s="13">
        <v>0.49</v>
      </c>
      <c r="L9" s="13">
        <v>5.67</v>
      </c>
      <c r="M9" s="13">
        <v>1.58</v>
      </c>
      <c r="N9" s="13">
        <v>5.72</v>
      </c>
      <c r="O9" s="13">
        <v>0.42</v>
      </c>
      <c r="P9" s="165"/>
    </row>
    <row r="10" spans="1:16" x14ac:dyDescent="0.2">
      <c r="A10" s="24" t="s">
        <v>8</v>
      </c>
      <c r="B10" s="2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65"/>
    </row>
    <row r="11" spans="1:16" ht="26.25" thickBot="1" x14ac:dyDescent="0.25">
      <c r="A11" s="25" t="s">
        <v>12</v>
      </c>
      <c r="B11" s="23">
        <v>1.2270000000000001</v>
      </c>
      <c r="C11" s="13">
        <v>1.2270000000000001</v>
      </c>
      <c r="D11" s="13">
        <v>1.2270000000000001</v>
      </c>
      <c r="E11" s="13">
        <v>1.2270000000000001</v>
      </c>
      <c r="F11" s="13">
        <v>1.2270000000000001</v>
      </c>
      <c r="G11" s="13">
        <v>1.2270000000000001</v>
      </c>
      <c r="H11" s="13">
        <v>1.2270000000000001</v>
      </c>
      <c r="I11" s="13">
        <v>1.2270000000000001</v>
      </c>
      <c r="J11" s="13">
        <v>1.2270000000000001</v>
      </c>
      <c r="K11" s="13">
        <v>1.2270000000000001</v>
      </c>
      <c r="L11" s="13">
        <v>1.2270000000000001</v>
      </c>
      <c r="M11" s="13">
        <v>1.2270000000000001</v>
      </c>
      <c r="N11" s="13">
        <v>1.2270000000000001</v>
      </c>
      <c r="O11" s="13">
        <v>1.2270000000000001</v>
      </c>
      <c r="P11" s="166"/>
    </row>
    <row r="12" spans="1:16" ht="25.5" x14ac:dyDescent="0.2">
      <c r="A12" s="25" t="s">
        <v>16</v>
      </c>
      <c r="B12" s="45">
        <f t="shared" ref="B12:O12" si="0">B$9*B$8*($B3*0.1)</f>
        <v>26537.919999999998</v>
      </c>
      <c r="C12" s="46">
        <f t="shared" si="0"/>
        <v>7115.0880000000006</v>
      </c>
      <c r="D12" s="46">
        <f t="shared" si="0"/>
        <v>94290.588000000003</v>
      </c>
      <c r="E12" s="46">
        <f t="shared" si="0"/>
        <v>43403.603999999999</v>
      </c>
      <c r="F12" s="46">
        <f t="shared" si="0"/>
        <v>36609.791999999994</v>
      </c>
      <c r="G12" s="13">
        <f t="shared" si="0"/>
        <v>1828.3999999999999</v>
      </c>
      <c r="H12" s="13">
        <f t="shared" si="0"/>
        <v>97283.94</v>
      </c>
      <c r="I12" s="13">
        <f t="shared" si="0"/>
        <v>38913.576000000001</v>
      </c>
      <c r="J12" s="13">
        <f t="shared" si="0"/>
        <v>109677.87999999999</v>
      </c>
      <c r="K12" s="13">
        <f t="shared" si="0"/>
        <v>3327.6880000000001</v>
      </c>
      <c r="L12" s="13">
        <f t="shared" si="0"/>
        <v>91822.248000000007</v>
      </c>
      <c r="M12" s="13">
        <f t="shared" si="0"/>
        <v>12380.880000000001</v>
      </c>
      <c r="N12" s="13">
        <f t="shared" si="0"/>
        <v>95620.09599999999</v>
      </c>
      <c r="O12" s="13">
        <f t="shared" si="0"/>
        <v>3071.712</v>
      </c>
      <c r="P12" s="49">
        <f>SUM(B12:O12)</f>
        <v>661883.41200000013</v>
      </c>
    </row>
    <row r="13" spans="1:16" ht="25.5" x14ac:dyDescent="0.2">
      <c r="A13" s="25" t="s">
        <v>15</v>
      </c>
      <c r="B13" s="23">
        <f>B12*(1-B10)*B$11/1000</f>
        <v>32.562027839999999</v>
      </c>
      <c r="C13" s="13">
        <f t="shared" ref="C13:O13" si="1">C12*(1-C10)*C$11/1000</f>
        <v>8.7302129760000007</v>
      </c>
      <c r="D13" s="13">
        <f t="shared" si="1"/>
        <v>115.694551476</v>
      </c>
      <c r="E13" s="13">
        <f t="shared" si="1"/>
        <v>53.256222108000003</v>
      </c>
      <c r="F13" s="13">
        <f t="shared" si="1"/>
        <v>44.920214783999995</v>
      </c>
      <c r="G13" s="13">
        <f t="shared" si="1"/>
        <v>2.2434468000000001</v>
      </c>
      <c r="H13" s="13">
        <f t="shared" si="1"/>
        <v>119.36739438000001</v>
      </c>
      <c r="I13" s="13">
        <f t="shared" si="1"/>
        <v>47.746957752</v>
      </c>
      <c r="J13" s="13">
        <f t="shared" si="1"/>
        <v>134.57475876000001</v>
      </c>
      <c r="K13" s="13">
        <f t="shared" si="1"/>
        <v>4.0830731760000001</v>
      </c>
      <c r="L13" s="13">
        <f t="shared" si="1"/>
        <v>112.66589829600001</v>
      </c>
      <c r="M13" s="13">
        <f t="shared" si="1"/>
        <v>15.191339760000002</v>
      </c>
      <c r="N13" s="13">
        <f t="shared" si="1"/>
        <v>117.32585779199999</v>
      </c>
      <c r="O13" s="13">
        <f t="shared" si="1"/>
        <v>3.7689906240000006</v>
      </c>
      <c r="P13" s="50">
        <f>SUM(B13:O13)</f>
        <v>812.13094652400002</v>
      </c>
    </row>
    <row r="14" spans="1:16" ht="25.5" x14ac:dyDescent="0.2">
      <c r="A14" s="25" t="s">
        <v>17</v>
      </c>
      <c r="B14" s="23">
        <f t="shared" ref="B14:O14" si="2">B$9*B$8*($B3*0.02)</f>
        <v>5307.5839999999998</v>
      </c>
      <c r="C14" s="13">
        <f t="shared" si="2"/>
        <v>1423.0176000000001</v>
      </c>
      <c r="D14" s="13">
        <f t="shared" si="2"/>
        <v>18858.117600000001</v>
      </c>
      <c r="E14" s="13">
        <f t="shared" si="2"/>
        <v>8680.720800000001</v>
      </c>
      <c r="F14" s="13">
        <f t="shared" si="2"/>
        <v>7321.9584000000004</v>
      </c>
      <c r="G14" s="13">
        <f t="shared" si="2"/>
        <v>365.68</v>
      </c>
      <c r="H14" s="13">
        <f t="shared" si="2"/>
        <v>19456.788000000004</v>
      </c>
      <c r="I14" s="13">
        <f t="shared" si="2"/>
        <v>7782.7152000000015</v>
      </c>
      <c r="J14" s="13">
        <f t="shared" si="2"/>
        <v>21935.576000000001</v>
      </c>
      <c r="K14" s="13">
        <f t="shared" si="2"/>
        <v>665.5376</v>
      </c>
      <c r="L14" s="13">
        <f t="shared" si="2"/>
        <v>18364.449600000004</v>
      </c>
      <c r="M14" s="13">
        <f t="shared" si="2"/>
        <v>2476.1760000000004</v>
      </c>
      <c r="N14" s="13">
        <f t="shared" si="2"/>
        <v>19124.019199999999</v>
      </c>
      <c r="O14" s="18">
        <f t="shared" si="2"/>
        <v>614.3424</v>
      </c>
      <c r="P14" s="50">
        <f>SUM(B14:O14)</f>
        <v>132376.68240000002</v>
      </c>
    </row>
    <row r="15" spans="1:16" ht="25.5" x14ac:dyDescent="0.2">
      <c r="A15" s="25" t="s">
        <v>18</v>
      </c>
      <c r="B15" s="23">
        <f t="shared" ref="B15:O15" si="3">B14*B$11/1000</f>
        <v>6.5124055680000001</v>
      </c>
      <c r="C15" s="13">
        <f t="shared" si="3"/>
        <v>1.7460425952000003</v>
      </c>
      <c r="D15" s="13">
        <f t="shared" si="3"/>
        <v>23.138910295200002</v>
      </c>
      <c r="E15" s="13">
        <f t="shared" si="3"/>
        <v>10.651244421600001</v>
      </c>
      <c r="F15" s="13">
        <f t="shared" si="3"/>
        <v>8.9840429568000015</v>
      </c>
      <c r="G15" s="13">
        <f t="shared" si="3"/>
        <v>0.44868936000000004</v>
      </c>
      <c r="H15" s="13">
        <f t="shared" si="3"/>
        <v>23.873478876000007</v>
      </c>
      <c r="I15" s="13">
        <f t="shared" si="3"/>
        <v>9.5493915504000029</v>
      </c>
      <c r="J15" s="13">
        <f t="shared" si="3"/>
        <v>26.914951752000004</v>
      </c>
      <c r="K15" s="13">
        <f t="shared" si="3"/>
        <v>0.81661463520000011</v>
      </c>
      <c r="L15" s="13">
        <f t="shared" si="3"/>
        <v>22.533179659200005</v>
      </c>
      <c r="M15" s="13">
        <f t="shared" si="3"/>
        <v>3.0382679520000004</v>
      </c>
      <c r="N15" s="13">
        <f t="shared" si="3"/>
        <v>23.465171558400002</v>
      </c>
      <c r="O15" s="18">
        <f t="shared" si="3"/>
        <v>0.75379812480000008</v>
      </c>
      <c r="P15" s="50">
        <f>SUM(B15:O15)</f>
        <v>162.42618930480003</v>
      </c>
    </row>
    <row r="16" spans="1:16" ht="26.25" thickBot="1" x14ac:dyDescent="0.25">
      <c r="A16" s="26" t="s">
        <v>14</v>
      </c>
      <c r="B16" s="48">
        <f>B13-B15</f>
        <v>26.049622272000001</v>
      </c>
      <c r="C16" s="17">
        <f t="shared" ref="C16:O16" si="4">C13-C15</f>
        <v>6.9841703808000002</v>
      </c>
      <c r="D16" s="17">
        <f t="shared" si="4"/>
        <v>92.555641180799995</v>
      </c>
      <c r="E16" s="17">
        <f t="shared" si="4"/>
        <v>42.604977686400005</v>
      </c>
      <c r="F16" s="17">
        <f t="shared" si="4"/>
        <v>35.936171827199992</v>
      </c>
      <c r="G16" s="17">
        <f t="shared" si="4"/>
        <v>1.7947574400000001</v>
      </c>
      <c r="H16" s="17">
        <f t="shared" si="4"/>
        <v>95.493915504</v>
      </c>
      <c r="I16" s="17">
        <f t="shared" si="4"/>
        <v>38.197566201599997</v>
      </c>
      <c r="J16" s="17">
        <f t="shared" si="4"/>
        <v>107.659807008</v>
      </c>
      <c r="K16" s="17">
        <f t="shared" si="4"/>
        <v>3.2664585408</v>
      </c>
      <c r="L16" s="17">
        <f t="shared" si="4"/>
        <v>90.132718636800007</v>
      </c>
      <c r="M16" s="17">
        <f t="shared" si="4"/>
        <v>12.153071808000002</v>
      </c>
      <c r="N16" s="17">
        <f t="shared" si="4"/>
        <v>93.860686233599992</v>
      </c>
      <c r="O16" s="19">
        <f t="shared" si="4"/>
        <v>3.0151924992000003</v>
      </c>
      <c r="P16" s="51">
        <f>SUM(B16:O16)</f>
        <v>649.70475721920002</v>
      </c>
    </row>
    <row r="17" spans="1:16" x14ac:dyDescent="0.2">
      <c r="H17" s="3"/>
    </row>
    <row r="19" spans="1:16" ht="23.25" thickBot="1" x14ac:dyDescent="0.5">
      <c r="A19" s="7" t="s">
        <v>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5.5" x14ac:dyDescent="0.2">
      <c r="A20" s="75" t="s">
        <v>67</v>
      </c>
      <c r="B20" s="98">
        <f>Lamps!C7</f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5.5" x14ac:dyDescent="0.2">
      <c r="A21" s="101" t="s">
        <v>45</v>
      </c>
      <c r="B21" s="102">
        <v>150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6.25" thickBot="1" x14ac:dyDescent="0.25">
      <c r="A22" s="103" t="s">
        <v>44</v>
      </c>
      <c r="B22" s="104">
        <v>32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9.25" customHeight="1" thickBot="1" x14ac:dyDescent="0.25">
      <c r="A23" s="76" t="s">
        <v>9</v>
      </c>
      <c r="B23" s="170" t="s">
        <v>22</v>
      </c>
      <c r="C23" s="171"/>
      <c r="D23" s="170" t="s">
        <v>24</v>
      </c>
      <c r="E23" s="171"/>
      <c r="F23" s="170" t="s">
        <v>23</v>
      </c>
      <c r="G23" s="171"/>
      <c r="H23" s="170" t="s">
        <v>25</v>
      </c>
      <c r="I23" s="171"/>
      <c r="J23" s="170" t="s">
        <v>26</v>
      </c>
      <c r="K23" s="171"/>
      <c r="L23" s="170" t="s">
        <v>27</v>
      </c>
      <c r="M23" s="171"/>
      <c r="N23" s="170" t="s">
        <v>28</v>
      </c>
      <c r="O23" s="171"/>
      <c r="P23" s="167" t="s">
        <v>30</v>
      </c>
    </row>
    <row r="24" spans="1:16" ht="13.5" thickBot="1" x14ac:dyDescent="0.25">
      <c r="A24" s="76" t="s">
        <v>10</v>
      </c>
      <c r="B24" s="83" t="s">
        <v>6</v>
      </c>
      <c r="C24" s="84" t="s">
        <v>7</v>
      </c>
      <c r="D24" s="84" t="s">
        <v>6</v>
      </c>
      <c r="E24" s="84" t="s">
        <v>7</v>
      </c>
      <c r="F24" s="84" t="s">
        <v>6</v>
      </c>
      <c r="G24" s="84" t="s">
        <v>7</v>
      </c>
      <c r="H24" s="84" t="s">
        <v>6</v>
      </c>
      <c r="I24" s="84" t="s">
        <v>7</v>
      </c>
      <c r="J24" s="84" t="s">
        <v>6</v>
      </c>
      <c r="K24" s="84" t="s">
        <v>7</v>
      </c>
      <c r="L24" s="84" t="s">
        <v>6</v>
      </c>
      <c r="M24" s="84" t="s">
        <v>7</v>
      </c>
      <c r="N24" s="84" t="s">
        <v>6</v>
      </c>
      <c r="O24" s="85" t="s">
        <v>7</v>
      </c>
      <c r="P24" s="168"/>
    </row>
    <row r="25" spans="1:16" x14ac:dyDescent="0.2">
      <c r="A25" s="76" t="s">
        <v>13</v>
      </c>
      <c r="B25" s="16">
        <v>16</v>
      </c>
      <c r="C25" s="16">
        <v>6</v>
      </c>
      <c r="D25" s="16">
        <v>63</v>
      </c>
      <c r="E25" s="16">
        <v>29</v>
      </c>
      <c r="F25" s="16">
        <v>64</v>
      </c>
      <c r="G25" s="55">
        <v>28</v>
      </c>
      <c r="H25" s="55">
        <v>65</v>
      </c>
      <c r="I25" s="55">
        <v>26</v>
      </c>
      <c r="J25" s="55">
        <v>65</v>
      </c>
      <c r="K25" s="55">
        <v>26</v>
      </c>
      <c r="L25" s="55">
        <v>62</v>
      </c>
      <c r="M25" s="55">
        <v>30</v>
      </c>
      <c r="N25" s="55">
        <v>64</v>
      </c>
      <c r="O25" s="55">
        <v>28</v>
      </c>
      <c r="P25" s="168"/>
    </row>
    <row r="26" spans="1:16" ht="25.5" x14ac:dyDescent="0.2">
      <c r="A26" s="76" t="s">
        <v>11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168"/>
    </row>
    <row r="27" spans="1:16" x14ac:dyDescent="0.2">
      <c r="A27" s="76" t="s">
        <v>8</v>
      </c>
      <c r="B27" s="35">
        <v>0</v>
      </c>
      <c r="C27" s="14">
        <v>0</v>
      </c>
      <c r="D27" s="14">
        <v>0</v>
      </c>
      <c r="E27" s="14">
        <v>0</v>
      </c>
      <c r="F27" s="14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168"/>
    </row>
    <row r="28" spans="1:16" ht="25.5" x14ac:dyDescent="0.2">
      <c r="A28" s="76" t="s">
        <v>12</v>
      </c>
      <c r="B28" s="35">
        <v>1.2270000000000001</v>
      </c>
      <c r="C28" s="14">
        <v>1.2270000000000001</v>
      </c>
      <c r="D28" s="14">
        <v>1.2270000000000001</v>
      </c>
      <c r="E28" s="14">
        <v>1.2270000000000001</v>
      </c>
      <c r="F28" s="14">
        <v>1.2270000000000001</v>
      </c>
      <c r="G28" s="55">
        <v>1.2270000000000001</v>
      </c>
      <c r="H28" s="55">
        <v>1.2270000000000001</v>
      </c>
      <c r="I28" s="55">
        <v>1.2270000000000001</v>
      </c>
      <c r="J28" s="55">
        <v>1.2270000000000001</v>
      </c>
      <c r="K28" s="55">
        <v>1.2270000000000001</v>
      </c>
      <c r="L28" s="55">
        <v>1.2270000000000001</v>
      </c>
      <c r="M28" s="55">
        <v>1.2270000000000001</v>
      </c>
      <c r="N28" s="55">
        <v>1.2270000000000001</v>
      </c>
      <c r="O28" s="55">
        <v>1.2270000000000001</v>
      </c>
      <c r="P28" s="169"/>
    </row>
    <row r="29" spans="1:16" ht="25.5" x14ac:dyDescent="0.2">
      <c r="A29" s="76" t="s">
        <v>16</v>
      </c>
      <c r="B29" s="54">
        <f t="shared" ref="B29:O29" si="5">B$26*B$25*($B20*0.15)</f>
        <v>0</v>
      </c>
      <c r="C29" s="55">
        <f t="shared" si="5"/>
        <v>0</v>
      </c>
      <c r="D29" s="55">
        <f t="shared" si="5"/>
        <v>0</v>
      </c>
      <c r="E29" s="55">
        <f t="shared" si="5"/>
        <v>0</v>
      </c>
      <c r="F29" s="55">
        <f t="shared" si="5"/>
        <v>0</v>
      </c>
      <c r="G29" s="55">
        <f t="shared" si="5"/>
        <v>0</v>
      </c>
      <c r="H29" s="55">
        <f t="shared" si="5"/>
        <v>0</v>
      </c>
      <c r="I29" s="55">
        <f t="shared" si="5"/>
        <v>0</v>
      </c>
      <c r="J29" s="55">
        <f t="shared" si="5"/>
        <v>0</v>
      </c>
      <c r="K29" s="55">
        <f t="shared" si="5"/>
        <v>0</v>
      </c>
      <c r="L29" s="55">
        <f t="shared" si="5"/>
        <v>0</v>
      </c>
      <c r="M29" s="55">
        <f t="shared" si="5"/>
        <v>0</v>
      </c>
      <c r="N29" s="55">
        <f t="shared" si="5"/>
        <v>0</v>
      </c>
      <c r="O29" s="55">
        <f t="shared" si="5"/>
        <v>0</v>
      </c>
      <c r="P29" s="60">
        <f>SUM(B29:O29)</f>
        <v>0</v>
      </c>
    </row>
    <row r="30" spans="1:16" ht="25.5" x14ac:dyDescent="0.2">
      <c r="A30" s="76" t="s">
        <v>15</v>
      </c>
      <c r="B30" s="35">
        <f>B29*(1-B27)*B$28/1000</f>
        <v>0</v>
      </c>
      <c r="C30" s="14">
        <f t="shared" ref="C30:O30" si="6">C29*(1-C27)*C$28/1000</f>
        <v>0</v>
      </c>
      <c r="D30" s="14">
        <f t="shared" si="6"/>
        <v>0</v>
      </c>
      <c r="E30" s="14">
        <f t="shared" si="6"/>
        <v>0</v>
      </c>
      <c r="F30" s="14">
        <f t="shared" si="6"/>
        <v>0</v>
      </c>
      <c r="G30" s="55">
        <f t="shared" si="6"/>
        <v>0</v>
      </c>
      <c r="H30" s="55">
        <f t="shared" si="6"/>
        <v>0</v>
      </c>
      <c r="I30" s="55">
        <f t="shared" si="6"/>
        <v>0</v>
      </c>
      <c r="J30" s="55">
        <f t="shared" si="6"/>
        <v>0</v>
      </c>
      <c r="K30" s="55">
        <f t="shared" si="6"/>
        <v>0</v>
      </c>
      <c r="L30" s="55">
        <f t="shared" si="6"/>
        <v>0</v>
      </c>
      <c r="M30" s="55">
        <f t="shared" si="6"/>
        <v>0</v>
      </c>
      <c r="N30" s="55">
        <f t="shared" si="6"/>
        <v>0</v>
      </c>
      <c r="O30" s="55">
        <f t="shared" si="6"/>
        <v>0</v>
      </c>
      <c r="P30" s="60">
        <f>SUM(B30:O30)</f>
        <v>0</v>
      </c>
    </row>
    <row r="31" spans="1:16" ht="25.5" x14ac:dyDescent="0.2">
      <c r="A31" s="76" t="s">
        <v>17</v>
      </c>
      <c r="B31" s="35">
        <f t="shared" ref="B31:O31" si="7">B$26*B$25*($B20*0.032)</f>
        <v>0</v>
      </c>
      <c r="C31" s="14">
        <f t="shared" si="7"/>
        <v>0</v>
      </c>
      <c r="D31" s="14">
        <f t="shared" si="7"/>
        <v>0</v>
      </c>
      <c r="E31" s="14">
        <f t="shared" si="7"/>
        <v>0</v>
      </c>
      <c r="F31" s="14">
        <f t="shared" si="7"/>
        <v>0</v>
      </c>
      <c r="G31" s="14">
        <f t="shared" si="7"/>
        <v>0</v>
      </c>
      <c r="H31" s="14">
        <f t="shared" si="7"/>
        <v>0</v>
      </c>
      <c r="I31" s="14">
        <f t="shared" si="7"/>
        <v>0</v>
      </c>
      <c r="J31" s="14">
        <f t="shared" si="7"/>
        <v>0</v>
      </c>
      <c r="K31" s="14">
        <f t="shared" si="7"/>
        <v>0</v>
      </c>
      <c r="L31" s="14">
        <f t="shared" si="7"/>
        <v>0</v>
      </c>
      <c r="M31" s="14">
        <f t="shared" si="7"/>
        <v>0</v>
      </c>
      <c r="N31" s="14">
        <f t="shared" si="7"/>
        <v>0</v>
      </c>
      <c r="O31" s="36">
        <f t="shared" si="7"/>
        <v>0</v>
      </c>
      <c r="P31" s="60">
        <f>SUM(B31:O31)</f>
        <v>0</v>
      </c>
    </row>
    <row r="32" spans="1:16" ht="25.5" x14ac:dyDescent="0.2">
      <c r="A32" s="76" t="s">
        <v>18</v>
      </c>
      <c r="B32" s="35">
        <f t="shared" ref="B32:O32" si="8">B31*B$28/1000</f>
        <v>0</v>
      </c>
      <c r="C32" s="14">
        <f t="shared" si="8"/>
        <v>0</v>
      </c>
      <c r="D32" s="14">
        <f t="shared" si="8"/>
        <v>0</v>
      </c>
      <c r="E32" s="14">
        <f t="shared" si="8"/>
        <v>0</v>
      </c>
      <c r="F32" s="14">
        <f t="shared" si="8"/>
        <v>0</v>
      </c>
      <c r="G32" s="14">
        <f t="shared" si="8"/>
        <v>0</v>
      </c>
      <c r="H32" s="14">
        <f t="shared" si="8"/>
        <v>0</v>
      </c>
      <c r="I32" s="14">
        <f t="shared" si="8"/>
        <v>0</v>
      </c>
      <c r="J32" s="14">
        <f t="shared" si="8"/>
        <v>0</v>
      </c>
      <c r="K32" s="14">
        <f t="shared" si="8"/>
        <v>0</v>
      </c>
      <c r="L32" s="14">
        <f t="shared" si="8"/>
        <v>0</v>
      </c>
      <c r="M32" s="14">
        <f t="shared" si="8"/>
        <v>0</v>
      </c>
      <c r="N32" s="14">
        <f t="shared" si="8"/>
        <v>0</v>
      </c>
      <c r="O32" s="36">
        <f t="shared" si="8"/>
        <v>0</v>
      </c>
      <c r="P32" s="60">
        <f>SUM(B32:O32)</f>
        <v>0</v>
      </c>
    </row>
    <row r="33" spans="1:16" ht="26.25" thickBot="1" x14ac:dyDescent="0.25">
      <c r="A33" s="77" t="s">
        <v>14</v>
      </c>
      <c r="B33" s="57">
        <f t="shared" ref="B33:O33" si="9">B30-B32</f>
        <v>0</v>
      </c>
      <c r="C33" s="58">
        <f t="shared" si="9"/>
        <v>0</v>
      </c>
      <c r="D33" s="58">
        <f t="shared" si="9"/>
        <v>0</v>
      </c>
      <c r="E33" s="58">
        <f t="shared" si="9"/>
        <v>0</v>
      </c>
      <c r="F33" s="58">
        <f t="shared" si="9"/>
        <v>0</v>
      </c>
      <c r="G33" s="58">
        <f t="shared" si="9"/>
        <v>0</v>
      </c>
      <c r="H33" s="58">
        <f t="shared" si="9"/>
        <v>0</v>
      </c>
      <c r="I33" s="58">
        <f t="shared" si="9"/>
        <v>0</v>
      </c>
      <c r="J33" s="58">
        <f t="shared" si="9"/>
        <v>0</v>
      </c>
      <c r="K33" s="58">
        <f t="shared" si="9"/>
        <v>0</v>
      </c>
      <c r="L33" s="58">
        <f t="shared" si="9"/>
        <v>0</v>
      </c>
      <c r="M33" s="58">
        <f t="shared" si="9"/>
        <v>0</v>
      </c>
      <c r="N33" s="58">
        <f t="shared" si="9"/>
        <v>0</v>
      </c>
      <c r="O33" s="59">
        <f t="shared" si="9"/>
        <v>0</v>
      </c>
      <c r="P33" s="61">
        <f>SUM(B33:O33)</f>
        <v>0</v>
      </c>
    </row>
    <row r="35" spans="1:16" ht="23.25" thickBot="1" x14ac:dyDescent="0.5">
      <c r="A35" s="8" t="s">
        <v>3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26.25" thickBot="1" x14ac:dyDescent="0.25">
      <c r="A36" s="111" t="s">
        <v>67</v>
      </c>
      <c r="B36" s="112">
        <f>B20+B3</f>
        <v>2612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26.25" customHeight="1" x14ac:dyDescent="0.2">
      <c r="A37" s="110" t="s">
        <v>9</v>
      </c>
      <c r="B37" s="183" t="s">
        <v>22</v>
      </c>
      <c r="C37" s="177"/>
      <c r="D37" s="176" t="s">
        <v>24</v>
      </c>
      <c r="E37" s="177"/>
      <c r="F37" s="176" t="s">
        <v>23</v>
      </c>
      <c r="G37" s="177"/>
      <c r="H37" s="176" t="s">
        <v>25</v>
      </c>
      <c r="I37" s="177"/>
      <c r="J37" s="176" t="s">
        <v>26</v>
      </c>
      <c r="K37" s="177"/>
      <c r="L37" s="176" t="s">
        <v>27</v>
      </c>
      <c r="M37" s="177"/>
      <c r="N37" s="176" t="s">
        <v>28</v>
      </c>
      <c r="O37" s="177"/>
      <c r="P37" s="173" t="s">
        <v>31</v>
      </c>
    </row>
    <row r="38" spans="1:16" ht="13.5" customHeight="1" thickBot="1" x14ac:dyDescent="0.25">
      <c r="A38" s="39" t="s">
        <v>10</v>
      </c>
      <c r="B38" s="38" t="s">
        <v>6</v>
      </c>
      <c r="C38" s="37" t="s">
        <v>7</v>
      </c>
      <c r="D38" s="37" t="s">
        <v>6</v>
      </c>
      <c r="E38" s="37" t="s">
        <v>7</v>
      </c>
      <c r="F38" s="37" t="s">
        <v>6</v>
      </c>
      <c r="G38" s="37" t="s">
        <v>7</v>
      </c>
      <c r="H38" s="37" t="s">
        <v>6</v>
      </c>
      <c r="I38" s="37" t="s">
        <v>7</v>
      </c>
      <c r="J38" s="37" t="s">
        <v>6</v>
      </c>
      <c r="K38" s="37" t="s">
        <v>7</v>
      </c>
      <c r="L38" s="37" t="s">
        <v>6</v>
      </c>
      <c r="M38" s="37" t="s">
        <v>7</v>
      </c>
      <c r="N38" s="37" t="s">
        <v>6</v>
      </c>
      <c r="O38" s="41" t="s">
        <v>7</v>
      </c>
      <c r="P38" s="174"/>
    </row>
    <row r="39" spans="1:16" ht="25.5" x14ac:dyDescent="0.2">
      <c r="A39" s="39" t="s">
        <v>16</v>
      </c>
      <c r="B39" s="62">
        <f t="shared" ref="B39:O43" si="10">B29+B12</f>
        <v>26537.919999999998</v>
      </c>
      <c r="C39" s="63">
        <f t="shared" si="10"/>
        <v>7115.0880000000006</v>
      </c>
      <c r="D39" s="63">
        <f t="shared" si="10"/>
        <v>94290.588000000003</v>
      </c>
      <c r="E39" s="63">
        <f t="shared" si="10"/>
        <v>43403.603999999999</v>
      </c>
      <c r="F39" s="63">
        <f t="shared" si="10"/>
        <v>36609.791999999994</v>
      </c>
      <c r="G39" s="63">
        <f t="shared" si="10"/>
        <v>1828.3999999999999</v>
      </c>
      <c r="H39" s="63">
        <f t="shared" si="10"/>
        <v>97283.94</v>
      </c>
      <c r="I39" s="63">
        <f t="shared" si="10"/>
        <v>38913.576000000001</v>
      </c>
      <c r="J39" s="63">
        <f t="shared" si="10"/>
        <v>109677.87999999999</v>
      </c>
      <c r="K39" s="63">
        <f t="shared" si="10"/>
        <v>3327.6880000000001</v>
      </c>
      <c r="L39" s="63">
        <f t="shared" si="10"/>
        <v>91822.248000000007</v>
      </c>
      <c r="M39" s="63">
        <f t="shared" si="10"/>
        <v>12380.880000000001</v>
      </c>
      <c r="N39" s="63">
        <f t="shared" si="10"/>
        <v>95620.09599999999</v>
      </c>
      <c r="O39" s="63">
        <f t="shared" si="10"/>
        <v>3071.712</v>
      </c>
      <c r="P39" s="64">
        <f>SUM(B39:O39)</f>
        <v>661883.41200000013</v>
      </c>
    </row>
    <row r="40" spans="1:16" ht="25.5" x14ac:dyDescent="0.2">
      <c r="A40" s="39" t="s">
        <v>15</v>
      </c>
      <c r="B40" s="65">
        <f t="shared" si="10"/>
        <v>32.562027839999999</v>
      </c>
      <c r="C40" s="66">
        <f t="shared" si="10"/>
        <v>8.7302129760000007</v>
      </c>
      <c r="D40" s="66">
        <f t="shared" si="10"/>
        <v>115.694551476</v>
      </c>
      <c r="E40" s="66">
        <f t="shared" si="10"/>
        <v>53.256222108000003</v>
      </c>
      <c r="F40" s="66">
        <f t="shared" si="10"/>
        <v>44.920214783999995</v>
      </c>
      <c r="G40" s="66">
        <f t="shared" si="10"/>
        <v>2.2434468000000001</v>
      </c>
      <c r="H40" s="66">
        <f t="shared" si="10"/>
        <v>119.36739438000001</v>
      </c>
      <c r="I40" s="66">
        <f t="shared" si="10"/>
        <v>47.746957752</v>
      </c>
      <c r="J40" s="66">
        <f t="shared" si="10"/>
        <v>134.57475876000001</v>
      </c>
      <c r="K40" s="66">
        <f t="shared" si="10"/>
        <v>4.0830731760000001</v>
      </c>
      <c r="L40" s="66">
        <f t="shared" si="10"/>
        <v>112.66589829600001</v>
      </c>
      <c r="M40" s="66">
        <f t="shared" si="10"/>
        <v>15.191339760000002</v>
      </c>
      <c r="N40" s="66">
        <f t="shared" si="10"/>
        <v>117.32585779199999</v>
      </c>
      <c r="O40" s="66">
        <f t="shared" si="10"/>
        <v>3.7689906240000006</v>
      </c>
      <c r="P40" s="64">
        <f t="shared" ref="P40:P43" si="11">SUM(B40:O40)</f>
        <v>812.13094652400002</v>
      </c>
    </row>
    <row r="41" spans="1:16" ht="25.5" x14ac:dyDescent="0.2">
      <c r="A41" s="39" t="s">
        <v>17</v>
      </c>
      <c r="B41" s="65">
        <f t="shared" si="10"/>
        <v>5307.5839999999998</v>
      </c>
      <c r="C41" s="66">
        <f t="shared" si="10"/>
        <v>1423.0176000000001</v>
      </c>
      <c r="D41" s="66">
        <f t="shared" si="10"/>
        <v>18858.117600000001</v>
      </c>
      <c r="E41" s="66">
        <f t="shared" si="10"/>
        <v>8680.720800000001</v>
      </c>
      <c r="F41" s="66">
        <f t="shared" si="10"/>
        <v>7321.9584000000004</v>
      </c>
      <c r="G41" s="66">
        <f t="shared" si="10"/>
        <v>365.68</v>
      </c>
      <c r="H41" s="66">
        <f t="shared" si="10"/>
        <v>19456.788000000004</v>
      </c>
      <c r="I41" s="66">
        <f t="shared" si="10"/>
        <v>7782.7152000000015</v>
      </c>
      <c r="J41" s="66">
        <f t="shared" si="10"/>
        <v>21935.576000000001</v>
      </c>
      <c r="K41" s="66">
        <f t="shared" si="10"/>
        <v>665.5376</v>
      </c>
      <c r="L41" s="66">
        <f t="shared" si="10"/>
        <v>18364.449600000004</v>
      </c>
      <c r="M41" s="66">
        <f t="shared" si="10"/>
        <v>2476.1760000000004</v>
      </c>
      <c r="N41" s="66">
        <f t="shared" si="10"/>
        <v>19124.019199999999</v>
      </c>
      <c r="O41" s="66">
        <f t="shared" si="10"/>
        <v>614.3424</v>
      </c>
      <c r="P41" s="64">
        <f t="shared" si="11"/>
        <v>132376.68240000002</v>
      </c>
    </row>
    <row r="42" spans="1:16" ht="25.5" x14ac:dyDescent="0.2">
      <c r="A42" s="39" t="s">
        <v>18</v>
      </c>
      <c r="B42" s="65">
        <f t="shared" si="10"/>
        <v>6.5124055680000001</v>
      </c>
      <c r="C42" s="66">
        <f t="shared" si="10"/>
        <v>1.7460425952000003</v>
      </c>
      <c r="D42" s="66">
        <f t="shared" si="10"/>
        <v>23.138910295200002</v>
      </c>
      <c r="E42" s="66">
        <f t="shared" si="10"/>
        <v>10.651244421600001</v>
      </c>
      <c r="F42" s="66">
        <f t="shared" si="10"/>
        <v>8.9840429568000015</v>
      </c>
      <c r="G42" s="66">
        <f t="shared" si="10"/>
        <v>0.44868936000000004</v>
      </c>
      <c r="H42" s="66">
        <f t="shared" si="10"/>
        <v>23.873478876000007</v>
      </c>
      <c r="I42" s="66">
        <f t="shared" si="10"/>
        <v>9.5493915504000029</v>
      </c>
      <c r="J42" s="66">
        <f t="shared" si="10"/>
        <v>26.914951752000004</v>
      </c>
      <c r="K42" s="66">
        <f t="shared" si="10"/>
        <v>0.81661463520000011</v>
      </c>
      <c r="L42" s="66">
        <f t="shared" si="10"/>
        <v>22.533179659200005</v>
      </c>
      <c r="M42" s="66">
        <f t="shared" si="10"/>
        <v>3.0382679520000004</v>
      </c>
      <c r="N42" s="66">
        <f t="shared" si="10"/>
        <v>23.465171558400002</v>
      </c>
      <c r="O42" s="66">
        <f t="shared" si="10"/>
        <v>0.75379812480000008</v>
      </c>
      <c r="P42" s="64">
        <f t="shared" si="11"/>
        <v>162.42618930480003</v>
      </c>
    </row>
    <row r="43" spans="1:16" ht="26.25" thickBot="1" x14ac:dyDescent="0.25">
      <c r="A43" s="40" t="s">
        <v>14</v>
      </c>
      <c r="B43" s="68">
        <f t="shared" si="10"/>
        <v>26.049622272000001</v>
      </c>
      <c r="C43" s="69">
        <f t="shared" si="10"/>
        <v>6.9841703808000002</v>
      </c>
      <c r="D43" s="69">
        <f t="shared" si="10"/>
        <v>92.555641180799995</v>
      </c>
      <c r="E43" s="69">
        <f t="shared" si="10"/>
        <v>42.604977686400005</v>
      </c>
      <c r="F43" s="69">
        <f t="shared" si="10"/>
        <v>35.936171827199992</v>
      </c>
      <c r="G43" s="69">
        <f t="shared" si="10"/>
        <v>1.7947574400000001</v>
      </c>
      <c r="H43" s="69">
        <f t="shared" si="10"/>
        <v>95.493915504</v>
      </c>
      <c r="I43" s="69">
        <f t="shared" si="10"/>
        <v>38.197566201599997</v>
      </c>
      <c r="J43" s="69">
        <f t="shared" si="10"/>
        <v>107.659807008</v>
      </c>
      <c r="K43" s="69">
        <f t="shared" si="10"/>
        <v>3.2664585408</v>
      </c>
      <c r="L43" s="69">
        <f t="shared" si="10"/>
        <v>90.132718636800007</v>
      </c>
      <c r="M43" s="69">
        <f t="shared" si="10"/>
        <v>12.153071808000002</v>
      </c>
      <c r="N43" s="69">
        <f t="shared" si="10"/>
        <v>93.860686233599992</v>
      </c>
      <c r="O43" s="69">
        <f t="shared" si="10"/>
        <v>3.0151924992000003</v>
      </c>
      <c r="P43" s="64">
        <f t="shared" si="11"/>
        <v>649.70475721920002</v>
      </c>
    </row>
  </sheetData>
  <mergeCells count="25">
    <mergeCell ref="L37:M37"/>
    <mergeCell ref="N37:O37"/>
    <mergeCell ref="P37:P38"/>
    <mergeCell ref="B37:C37"/>
    <mergeCell ref="D37:E37"/>
    <mergeCell ref="F37:G37"/>
    <mergeCell ref="H37:I37"/>
    <mergeCell ref="J37:K37"/>
    <mergeCell ref="L6:M6"/>
    <mergeCell ref="N6:O6"/>
    <mergeCell ref="P6:P11"/>
    <mergeCell ref="B23:C23"/>
    <mergeCell ref="D23:E23"/>
    <mergeCell ref="F23:G23"/>
    <mergeCell ref="H23:I23"/>
    <mergeCell ref="J23:K23"/>
    <mergeCell ref="L23:M23"/>
    <mergeCell ref="N23:O23"/>
    <mergeCell ref="J6:K6"/>
    <mergeCell ref="P23:P28"/>
    <mergeCell ref="A1:D1"/>
    <mergeCell ref="B6:C6"/>
    <mergeCell ref="D6:E6"/>
    <mergeCell ref="F6:G6"/>
    <mergeCell ref="H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zoomScaleNormal="100" workbookViewId="0">
      <pane xSplit="1" topLeftCell="J1" activePane="topRight" state="frozen"/>
      <selection pane="topRight" activeCell="P12" sqref="P12"/>
    </sheetView>
  </sheetViews>
  <sheetFormatPr defaultRowHeight="12.75" x14ac:dyDescent="0.2"/>
  <cols>
    <col min="1" max="1" width="19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style="11" customWidth="1"/>
    <col min="7" max="10" width="13.5703125" style="11" customWidth="1"/>
    <col min="11" max="11" width="16.28515625" style="11" customWidth="1"/>
    <col min="12" max="12" width="13.5703125" style="11" customWidth="1"/>
    <col min="13" max="15" width="13.5703125" customWidth="1"/>
    <col min="16" max="16" width="20.5703125" customWidth="1"/>
    <col min="17" max="18" width="12.28515625" bestFit="1" customWidth="1"/>
    <col min="19" max="19" width="12.140625" bestFit="1" customWidth="1"/>
  </cols>
  <sheetData>
    <row r="1" spans="1:20" ht="24" customHeight="1" x14ac:dyDescent="0.2">
      <c r="B1" s="172" t="s">
        <v>39</v>
      </c>
      <c r="C1" s="172"/>
      <c r="P1" s="2"/>
      <c r="Q1" s="2"/>
      <c r="R1" s="2"/>
      <c r="S1" s="2"/>
      <c r="T1" s="2"/>
    </row>
    <row r="2" spans="1:20" ht="23.25" thickBot="1" x14ac:dyDescent="0.5">
      <c r="A2" s="12"/>
      <c r="B2" s="8" t="s">
        <v>46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  <c r="R2" s="2"/>
      <c r="S2" s="2"/>
      <c r="T2" s="2"/>
    </row>
    <row r="3" spans="1:20" ht="26.25" thickBot="1" x14ac:dyDescent="0.25">
      <c r="A3" s="78" t="s">
        <v>67</v>
      </c>
      <c r="B3" s="32">
        <f>Lamps!B9</f>
        <v>33408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20" ht="12.75" customHeight="1" x14ac:dyDescent="0.2">
      <c r="A4" s="39" t="s">
        <v>9</v>
      </c>
      <c r="B4" s="176" t="s">
        <v>22</v>
      </c>
      <c r="C4" s="177"/>
      <c r="D4" s="176" t="s">
        <v>24</v>
      </c>
      <c r="E4" s="177"/>
      <c r="F4" s="176" t="s">
        <v>23</v>
      </c>
      <c r="G4" s="177"/>
      <c r="H4" s="176" t="s">
        <v>25</v>
      </c>
      <c r="I4" s="177"/>
      <c r="J4" s="176" t="s">
        <v>26</v>
      </c>
      <c r="K4" s="177"/>
      <c r="L4" s="176" t="s">
        <v>27</v>
      </c>
      <c r="M4" s="177"/>
      <c r="N4" s="176" t="s">
        <v>28</v>
      </c>
      <c r="O4" s="177"/>
      <c r="P4" s="184" t="s">
        <v>31</v>
      </c>
    </row>
    <row r="5" spans="1:20" ht="13.5" thickBot="1" x14ac:dyDescent="0.25">
      <c r="A5" s="39" t="s">
        <v>10</v>
      </c>
      <c r="B5" s="38" t="s">
        <v>6</v>
      </c>
      <c r="C5" s="37" t="s">
        <v>7</v>
      </c>
      <c r="D5" s="37" t="s">
        <v>6</v>
      </c>
      <c r="E5" s="37" t="s">
        <v>7</v>
      </c>
      <c r="F5" s="37" t="s">
        <v>6</v>
      </c>
      <c r="G5" s="37" t="s">
        <v>7</v>
      </c>
      <c r="H5" s="37" t="s">
        <v>6</v>
      </c>
      <c r="I5" s="37" t="s">
        <v>7</v>
      </c>
      <c r="J5" s="37" t="s">
        <v>6</v>
      </c>
      <c r="K5" s="37" t="s">
        <v>7</v>
      </c>
      <c r="L5" s="37" t="s">
        <v>6</v>
      </c>
      <c r="M5" s="37" t="s">
        <v>7</v>
      </c>
      <c r="N5" s="37" t="s">
        <v>6</v>
      </c>
      <c r="O5" s="41" t="s">
        <v>7</v>
      </c>
      <c r="P5" s="185"/>
    </row>
    <row r="6" spans="1:20" ht="25.5" x14ac:dyDescent="0.2">
      <c r="A6" s="39" t="s">
        <v>16</v>
      </c>
      <c r="B6" s="62">
        <f>Schools!B39+Kindergartens!B39+Medicine!B39+Other!B39</f>
        <v>417802.70050000004</v>
      </c>
      <c r="C6" s="62">
        <f>Schools!C39+Kindergartens!C39+Medicine!C39+Other!C39</f>
        <v>45211.795500000007</v>
      </c>
      <c r="D6" s="62">
        <f>Schools!D39+Kindergartens!D39+Medicine!D39+Other!D39</f>
        <v>1612208.4850000003</v>
      </c>
      <c r="E6" s="62">
        <f>Schools!E39+Kindergartens!E39+Medicine!E39+Other!E39</f>
        <v>234874.99600000001</v>
      </c>
      <c r="F6" s="62">
        <f>Schools!F39+Kindergartens!F39+Medicine!F39+Other!F39</f>
        <v>926189.4565000002</v>
      </c>
      <c r="G6" s="62">
        <f>Schools!G39+Kindergartens!G39+Medicine!G39+Other!G39</f>
        <v>85422.582999999999</v>
      </c>
      <c r="H6" s="62">
        <f>Schools!H39+Kindergartens!H39+Medicine!H39+Other!H39</f>
        <v>1641767.2179999999</v>
      </c>
      <c r="I6" s="62">
        <f>Schools!I39+Kindergartens!I39+Medicine!I39+Other!I39</f>
        <v>210605.05700000003</v>
      </c>
      <c r="J6" s="62">
        <f>Schools!J39+Kindergartens!J39+Medicine!J39+Other!J39</f>
        <v>1947705.5780000002</v>
      </c>
      <c r="K6" s="62">
        <f>Schools!K39+Kindergartens!K39+Medicine!K39+Other!K39</f>
        <v>114804.469</v>
      </c>
      <c r="L6" s="62">
        <f>Schools!L39+Kindergartens!L39+Medicine!L39+Other!L39</f>
        <v>1518256.8670000001</v>
      </c>
      <c r="M6" s="62">
        <f>Schools!M39+Kindergartens!M39+Medicine!M39+Other!M39</f>
        <v>102280.28750000001</v>
      </c>
      <c r="N6" s="62">
        <f>Schools!N39+Kindergartens!N39+Medicine!N39+Other!N39</f>
        <v>941324.6170000002</v>
      </c>
      <c r="O6" s="62">
        <f>Schools!O39+Kindergartens!O39+Medicine!O39+Other!O39</f>
        <v>73923.726999999999</v>
      </c>
      <c r="P6" s="64">
        <f>SUM(B6:O6)</f>
        <v>9872377.8369999994</v>
      </c>
    </row>
    <row r="7" spans="1:20" ht="25.5" x14ac:dyDescent="0.2">
      <c r="A7" s="39" t="s">
        <v>15</v>
      </c>
      <c r="B7" s="62">
        <f>Schools!B40+Kindergartens!B40+Medicine!B40+Other!B40</f>
        <v>512.64391351350014</v>
      </c>
      <c r="C7" s="62">
        <f>Schools!C40+Kindergartens!C40+Medicine!C40+Other!C40</f>
        <v>55.474873078500011</v>
      </c>
      <c r="D7" s="62">
        <f>Schools!D40+Kindergartens!D40+Medicine!D40+Other!D40</f>
        <v>1978.1798110950003</v>
      </c>
      <c r="E7" s="62">
        <f>Schools!E40+Kindergartens!E40+Medicine!E40+Other!E40</f>
        <v>288.19162009200011</v>
      </c>
      <c r="F7" s="62">
        <f>Schools!F40+Kindergartens!F40+Medicine!F40+Other!F40</f>
        <v>1136.4344631255003</v>
      </c>
      <c r="G7" s="62">
        <f>Schools!G40+Kindergartens!G40+Medicine!G40+Other!G40</f>
        <v>104.81350934100003</v>
      </c>
      <c r="H7" s="62">
        <f>Schools!H40+Kindergartens!H40+Medicine!H40+Other!H40</f>
        <v>2014.4483764860004</v>
      </c>
      <c r="I7" s="62">
        <f>Schools!I40+Kindergartens!I40+Medicine!I40+Other!I40</f>
        <v>258.41240493900006</v>
      </c>
      <c r="J7" s="62">
        <f>Schools!J40+Kindergartens!J40+Medicine!J40+Other!J40</f>
        <v>2389.8347442060003</v>
      </c>
      <c r="K7" s="62">
        <f>Schools!K40+Kindergartens!K40+Medicine!K40+Other!K40</f>
        <v>140.86508346300002</v>
      </c>
      <c r="L7" s="62">
        <f>Schools!L40+Kindergartens!L40+Medicine!L40+Other!L40</f>
        <v>1862.9011758090003</v>
      </c>
      <c r="M7" s="62">
        <f>Schools!M40+Kindergartens!M40+Medicine!M40+Other!M40</f>
        <v>125.49791276250004</v>
      </c>
      <c r="N7" s="62">
        <f>Schools!N40+Kindergartens!N40+Medicine!N40+Other!N40</f>
        <v>1155.0053050590004</v>
      </c>
      <c r="O7" s="62">
        <f>Schools!O40+Kindergartens!O40+Medicine!O40+Other!O40</f>
        <v>90.704413028999994</v>
      </c>
      <c r="P7" s="64">
        <f t="shared" ref="P7:P10" si="0">SUM(B7:O7)</f>
        <v>12113.407605999002</v>
      </c>
    </row>
    <row r="8" spans="1:20" ht="25.5" x14ac:dyDescent="0.2">
      <c r="A8" s="39" t="s">
        <v>17</v>
      </c>
      <c r="B8" s="62">
        <f>Schools!B41+Kindergartens!B41+Medicine!B41+Other!B41</f>
        <v>83619.487399999998</v>
      </c>
      <c r="C8" s="62">
        <f>Schools!C41+Kindergartens!C41+Medicine!C41+Other!C41</f>
        <v>9046.6650000000009</v>
      </c>
      <c r="D8" s="62">
        <f>Schools!D41+Kindergartens!D41+Medicine!D41+Other!D41</f>
        <v>322605.06660000002</v>
      </c>
      <c r="E8" s="62">
        <f>Schools!E41+Kindergartens!E41+Medicine!E41+Other!E41</f>
        <v>46993.6178</v>
      </c>
      <c r="F8" s="62">
        <f>Schools!F41+Kindergartens!F41+Medicine!F41+Other!F41</f>
        <v>185387.5252</v>
      </c>
      <c r="G8" s="62">
        <f>Schools!G41+Kindergartens!G41+Medicine!G41+Other!G41</f>
        <v>17103.6188</v>
      </c>
      <c r="H8" s="62">
        <f>Schools!H41+Kindergartens!H41+Medicine!H41+Other!H41</f>
        <v>328613.43320000003</v>
      </c>
      <c r="I8" s="62">
        <f>Schools!I41+Kindergartens!I41+Medicine!I41+Other!I41</f>
        <v>42142.692799999997</v>
      </c>
      <c r="J8" s="62">
        <f>Schools!J41+Kindergartens!J41+Medicine!J41+Other!J41</f>
        <v>389801.2352</v>
      </c>
      <c r="K8" s="62">
        <f>Schools!K41+Kindergartens!K41+Medicine!K41+Other!K41</f>
        <v>22982.575200000003</v>
      </c>
      <c r="L8" s="62">
        <f>Schools!L41+Kindergartens!L41+Medicine!L41+Other!L41</f>
        <v>303895.54800000001</v>
      </c>
      <c r="M8" s="62">
        <f>Schools!M41+Kindergartens!M41+Medicine!M41+Other!M41</f>
        <v>20474.635800000004</v>
      </c>
      <c r="N8" s="62">
        <f>Schools!N41+Kindergartens!N41+Medicine!N41+Other!N41</f>
        <v>188508.35400000002</v>
      </c>
      <c r="O8" s="62">
        <f>Schools!O41+Kindergartens!O41+Medicine!O41+Other!O41</f>
        <v>14804.572999999999</v>
      </c>
      <c r="P8" s="64">
        <f t="shared" si="0"/>
        <v>1975979.0280000004</v>
      </c>
    </row>
    <row r="9" spans="1:20" ht="25.5" x14ac:dyDescent="0.2">
      <c r="A9" s="39" t="s">
        <v>18</v>
      </c>
      <c r="B9" s="62">
        <f>Schools!B42+Kindergartens!B42+Medicine!B42+Other!B42</f>
        <v>102.60111103980002</v>
      </c>
      <c r="C9" s="62">
        <f>Schools!C42+Kindergartens!C42+Medicine!C42+Other!C42</f>
        <v>11.100257955000002</v>
      </c>
      <c r="D9" s="62">
        <f>Schools!D42+Kindergartens!D42+Medicine!D42+Other!D42</f>
        <v>395.83641671820004</v>
      </c>
      <c r="E9" s="62">
        <f>Schools!E42+Kindergartens!E42+Medicine!E42+Other!E42</f>
        <v>57.661169040600001</v>
      </c>
      <c r="F9" s="62">
        <f>Schools!F42+Kindergartens!F42+Medicine!F42+Other!F42</f>
        <v>227.47049342040003</v>
      </c>
      <c r="G9" s="62">
        <f>Schools!G42+Kindergartens!G42+Medicine!G42+Other!G42</f>
        <v>20.986140267600003</v>
      </c>
      <c r="H9" s="62">
        <f>Schools!H42+Kindergartens!H42+Medicine!H42+Other!H42</f>
        <v>403.20868253640003</v>
      </c>
      <c r="I9" s="62">
        <f>Schools!I42+Kindergartens!I42+Medicine!I42+Other!I42</f>
        <v>51.709084065600003</v>
      </c>
      <c r="J9" s="62">
        <f>Schools!J42+Kindergartens!J42+Medicine!J42+Other!J42</f>
        <v>478.28611559039996</v>
      </c>
      <c r="K9" s="62">
        <f>Schools!K42+Kindergartens!K42+Medicine!K42+Other!K42</f>
        <v>28.199619770400002</v>
      </c>
      <c r="L9" s="62">
        <f>Schools!L42+Kindergartens!L42+Medicine!L42+Other!L42</f>
        <v>372.87983739600003</v>
      </c>
      <c r="M9" s="62">
        <f>Schools!M42+Kindergartens!M42+Medicine!M42+Other!M42</f>
        <v>25.122378126600008</v>
      </c>
      <c r="N9" s="62">
        <f>Schools!N42+Kindergartens!N42+Medicine!N42+Other!N42</f>
        <v>231.29975035800004</v>
      </c>
      <c r="O9" s="62">
        <f>Schools!O42+Kindergartens!O42+Medicine!O42+Other!O42</f>
        <v>18.165211070999998</v>
      </c>
      <c r="P9" s="64">
        <f t="shared" si="0"/>
        <v>2424.5262673560001</v>
      </c>
    </row>
    <row r="10" spans="1:20" ht="26.25" thickBot="1" x14ac:dyDescent="0.25">
      <c r="A10" s="40" t="s">
        <v>14</v>
      </c>
      <c r="B10" s="150">
        <f>Schools!B43+Kindergartens!B43+Medicine!B43+Other!B43</f>
        <v>410.04280247370014</v>
      </c>
      <c r="C10" s="62">
        <f>Schools!C43+Kindergartens!C43+Medicine!C43+Other!C43</f>
        <v>44.374615123500007</v>
      </c>
      <c r="D10" s="62">
        <f>Schools!D43+Kindergartens!D43+Medicine!D43+Other!D43</f>
        <v>1582.3433943768002</v>
      </c>
      <c r="E10" s="62">
        <f>Schools!E43+Kindergartens!E43+Medicine!E43+Other!E43</f>
        <v>230.53045105140006</v>
      </c>
      <c r="F10" s="62">
        <f>Schools!F43+Kindergartens!F43+Medicine!F43+Other!F43</f>
        <v>908.96396970510023</v>
      </c>
      <c r="G10" s="62">
        <f>Schools!G43+Kindergartens!G43+Medicine!G43+Other!G43</f>
        <v>83.827369073400007</v>
      </c>
      <c r="H10" s="62">
        <f>Schools!H43+Kindergartens!H43+Medicine!H43+Other!H43</f>
        <v>1611.2396939496002</v>
      </c>
      <c r="I10" s="62">
        <f>Schools!I43+Kindergartens!I43+Medicine!I43+Other!I43</f>
        <v>206.70332087340006</v>
      </c>
      <c r="J10" s="62">
        <f>Schools!J43+Kindergartens!J43+Medicine!J43+Other!J43</f>
        <v>1911.5486286156006</v>
      </c>
      <c r="K10" s="62">
        <f>Schools!K43+Kindergartens!K43+Medicine!K43+Other!K43</f>
        <v>112.66546369260003</v>
      </c>
      <c r="L10" s="62">
        <f>Schools!L43+Kindergartens!L43+Medicine!L43+Other!L43</f>
        <v>1490.0213384130004</v>
      </c>
      <c r="M10" s="62">
        <f>Schools!M43+Kindergartens!M43+Medicine!M43+Other!M43</f>
        <v>100.37553463590002</v>
      </c>
      <c r="N10" s="62">
        <f>Schools!N43+Kindergartens!N43+Medicine!N43+Other!N43</f>
        <v>923.70555470100021</v>
      </c>
      <c r="O10" s="62">
        <f>Schools!O43+Kindergartens!O43+Medicine!O43+Other!O43</f>
        <v>72.539201958000007</v>
      </c>
      <c r="P10" s="64">
        <f t="shared" si="0"/>
        <v>9688.8813386430011</v>
      </c>
    </row>
    <row r="16" spans="1:20" x14ac:dyDescent="0.2">
      <c r="B16" s="136"/>
      <c r="C16" s="136"/>
      <c r="D16" s="1"/>
      <c r="F16" s="137"/>
      <c r="G16" s="137"/>
      <c r="L16" s="135"/>
    </row>
    <row r="17" spans="3:12" x14ac:dyDescent="0.2">
      <c r="C17" s="136"/>
      <c r="D17" s="1"/>
      <c r="G17" s="137"/>
    </row>
    <row r="18" spans="3:12" x14ac:dyDescent="0.2">
      <c r="D18" s="1"/>
    </row>
    <row r="21" spans="3:12" x14ac:dyDescent="0.2">
      <c r="F21"/>
      <c r="G21"/>
      <c r="H21"/>
      <c r="I21"/>
      <c r="J21"/>
      <c r="K21"/>
      <c r="L21"/>
    </row>
    <row r="22" spans="3:12" x14ac:dyDescent="0.2">
      <c r="F22"/>
      <c r="G22"/>
      <c r="H22"/>
      <c r="I22"/>
      <c r="J22"/>
      <c r="K22"/>
      <c r="L22"/>
    </row>
    <row r="23" spans="3:12" x14ac:dyDescent="0.2">
      <c r="F23"/>
      <c r="G23"/>
      <c r="H23"/>
      <c r="I23"/>
      <c r="J23"/>
      <c r="K23"/>
      <c r="L23"/>
    </row>
    <row r="24" spans="3:12" x14ac:dyDescent="0.2">
      <c r="F24"/>
      <c r="G24"/>
      <c r="H24"/>
      <c r="I24"/>
      <c r="J24"/>
      <c r="K24"/>
      <c r="L24"/>
    </row>
    <row r="25" spans="3:12" x14ac:dyDescent="0.2">
      <c r="F25"/>
      <c r="G25"/>
      <c r="H25"/>
      <c r="I25"/>
      <c r="J25"/>
      <c r="K25"/>
      <c r="L25"/>
    </row>
    <row r="26" spans="3:12" x14ac:dyDescent="0.2">
      <c r="F26"/>
      <c r="G26"/>
      <c r="H26"/>
      <c r="I26"/>
      <c r="J26"/>
      <c r="K26"/>
      <c r="L26"/>
    </row>
    <row r="27" spans="3:12" x14ac:dyDescent="0.2">
      <c r="F27"/>
      <c r="G27"/>
      <c r="H27"/>
      <c r="I27"/>
      <c r="J27"/>
      <c r="K27"/>
      <c r="L27"/>
    </row>
    <row r="28" spans="3:12" x14ac:dyDescent="0.2">
      <c r="F28"/>
      <c r="G28"/>
      <c r="H28"/>
      <c r="I28"/>
      <c r="J28"/>
      <c r="K28"/>
      <c r="L28"/>
    </row>
    <row r="29" spans="3:12" x14ac:dyDescent="0.2">
      <c r="F29"/>
      <c r="G29"/>
      <c r="H29"/>
      <c r="I29"/>
      <c r="J29"/>
      <c r="K29"/>
      <c r="L29"/>
    </row>
    <row r="30" spans="3:12" x14ac:dyDescent="0.2">
      <c r="F30"/>
      <c r="G30"/>
      <c r="H30"/>
      <c r="I30"/>
      <c r="J30"/>
      <c r="K30"/>
      <c r="L30"/>
    </row>
    <row r="31" spans="3:12" x14ac:dyDescent="0.2">
      <c r="F31"/>
      <c r="G31"/>
      <c r="H31"/>
      <c r="I31"/>
      <c r="J31"/>
      <c r="K31"/>
      <c r="L31"/>
    </row>
    <row r="32" spans="3:12" x14ac:dyDescent="0.2">
      <c r="F32"/>
      <c r="G32"/>
      <c r="H32"/>
      <c r="I32"/>
      <c r="J32"/>
      <c r="K32"/>
      <c r="L32"/>
    </row>
    <row r="33" spans="6:12" x14ac:dyDescent="0.2">
      <c r="F33"/>
      <c r="G33"/>
      <c r="H33"/>
      <c r="I33"/>
      <c r="J33"/>
      <c r="K33"/>
      <c r="L33"/>
    </row>
    <row r="34" spans="6:12" x14ac:dyDescent="0.2">
      <c r="F34"/>
      <c r="G34"/>
      <c r="H34"/>
      <c r="I34"/>
      <c r="J34"/>
      <c r="K34"/>
      <c r="L34"/>
    </row>
    <row r="35" spans="6:12" x14ac:dyDescent="0.2">
      <c r="F35"/>
      <c r="G35"/>
      <c r="H35"/>
      <c r="I35"/>
      <c r="J35"/>
      <c r="K35"/>
      <c r="L35"/>
    </row>
    <row r="36" spans="6:12" x14ac:dyDescent="0.2">
      <c r="F36"/>
      <c r="G36"/>
      <c r="H36"/>
      <c r="I36"/>
      <c r="J36"/>
      <c r="K36"/>
      <c r="L36"/>
    </row>
    <row r="37" spans="6:12" x14ac:dyDescent="0.2">
      <c r="F37"/>
      <c r="G37"/>
      <c r="H37"/>
      <c r="I37"/>
      <c r="J37"/>
      <c r="K37"/>
      <c r="L37"/>
    </row>
    <row r="38" spans="6:12" x14ac:dyDescent="0.2">
      <c r="F38"/>
      <c r="G38"/>
      <c r="H38"/>
      <c r="I38"/>
      <c r="J38"/>
      <c r="K38"/>
      <c r="L38"/>
    </row>
    <row r="39" spans="6:12" x14ac:dyDescent="0.2">
      <c r="F39"/>
      <c r="G39"/>
      <c r="H39"/>
      <c r="I39"/>
      <c r="J39"/>
      <c r="K39"/>
      <c r="L39"/>
    </row>
    <row r="40" spans="6:12" x14ac:dyDescent="0.2">
      <c r="F40"/>
      <c r="G40"/>
      <c r="H40"/>
      <c r="I40"/>
      <c r="J40"/>
      <c r="K40"/>
      <c r="L40"/>
    </row>
    <row r="41" spans="6:12" x14ac:dyDescent="0.2">
      <c r="F41"/>
      <c r="G41"/>
      <c r="H41"/>
      <c r="I41"/>
      <c r="J41"/>
      <c r="K41"/>
      <c r="L41"/>
    </row>
    <row r="42" spans="6:12" x14ac:dyDescent="0.2">
      <c r="F42"/>
      <c r="G42"/>
      <c r="H42"/>
      <c r="I42"/>
      <c r="J42"/>
      <c r="K42"/>
      <c r="L42"/>
    </row>
    <row r="43" spans="6:12" x14ac:dyDescent="0.2">
      <c r="F43"/>
      <c r="G43"/>
      <c r="H43"/>
      <c r="I43"/>
      <c r="J43"/>
      <c r="K43"/>
      <c r="L43"/>
    </row>
    <row r="44" spans="6:12" x14ac:dyDescent="0.2">
      <c r="F44"/>
      <c r="G44"/>
      <c r="H44"/>
      <c r="I44"/>
      <c r="J44"/>
      <c r="K44"/>
      <c r="L44"/>
    </row>
    <row r="45" spans="6:12" x14ac:dyDescent="0.2">
      <c r="F45"/>
      <c r="G45"/>
      <c r="H45"/>
      <c r="I45"/>
      <c r="J45"/>
      <c r="K45"/>
      <c r="L45"/>
    </row>
    <row r="46" spans="6:12" x14ac:dyDescent="0.2">
      <c r="F46"/>
      <c r="G46"/>
      <c r="H46"/>
      <c r="I46"/>
      <c r="J46"/>
      <c r="K46"/>
      <c r="L46"/>
    </row>
    <row r="47" spans="6:12" x14ac:dyDescent="0.2">
      <c r="F47"/>
      <c r="G47"/>
      <c r="H47"/>
      <c r="I47"/>
      <c r="J47"/>
      <c r="K47"/>
      <c r="L47"/>
    </row>
  </sheetData>
  <mergeCells count="9">
    <mergeCell ref="B1:C1"/>
    <mergeCell ref="N4:O4"/>
    <mergeCell ref="P4:P5"/>
    <mergeCell ref="B4:C4"/>
    <mergeCell ref="D4:E4"/>
    <mergeCell ref="F4:G4"/>
    <mergeCell ref="H4:I4"/>
    <mergeCell ref="J4:K4"/>
    <mergeCell ref="L4:M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B4" sqref="B4:E6"/>
    </sheetView>
  </sheetViews>
  <sheetFormatPr defaultRowHeight="12.75" x14ac:dyDescent="0.2"/>
  <cols>
    <col min="1" max="1" width="17" customWidth="1"/>
    <col min="2" max="2" width="16" customWidth="1"/>
    <col min="3" max="3" width="13.5703125" customWidth="1"/>
    <col min="4" max="4" width="14.85546875" customWidth="1"/>
    <col min="5" max="5" width="14" customWidth="1"/>
    <col min="6" max="10" width="13.5703125" customWidth="1"/>
    <col min="11" max="11" width="12.5703125" bestFit="1" customWidth="1"/>
    <col min="12" max="12" width="15.42578125" customWidth="1"/>
    <col min="13" max="13" width="16" customWidth="1"/>
    <col min="14" max="14" width="11.42578125" customWidth="1"/>
    <col min="15" max="15" width="12.140625" customWidth="1"/>
    <col min="16" max="16" width="14" customWidth="1"/>
    <col min="17" max="21" width="13.5703125" customWidth="1"/>
  </cols>
  <sheetData>
    <row r="1" spans="1:21" ht="38.25" customHeight="1" thickBot="1" x14ac:dyDescent="0.25">
      <c r="A1" s="210" t="s">
        <v>48</v>
      </c>
      <c r="B1" s="210"/>
      <c r="C1" s="210"/>
      <c r="D1" s="210"/>
      <c r="E1" s="210"/>
    </row>
    <row r="2" spans="1:21" ht="38.25" customHeight="1" thickBot="1" x14ac:dyDescent="0.25"/>
    <row r="3" spans="1:21" ht="84" customHeight="1" x14ac:dyDescent="0.2">
      <c r="A3" s="114" t="s">
        <v>49</v>
      </c>
      <c r="B3" s="115" t="s">
        <v>50</v>
      </c>
      <c r="C3" s="115" t="s">
        <v>51</v>
      </c>
      <c r="D3" s="115" t="s">
        <v>52</v>
      </c>
      <c r="E3" s="116" t="s">
        <v>53</v>
      </c>
    </row>
    <row r="4" spans="1:21" ht="38.25" customHeight="1" x14ac:dyDescent="0.25">
      <c r="A4" s="117" t="s">
        <v>54</v>
      </c>
      <c r="B4" s="151">
        <f>J23+J37+Total!B9+Total!C9+Total!D9+Total!E9+Total!F9+Total!G9+Total!H9+Total!I9</f>
        <v>1442.9933773848004</v>
      </c>
      <c r="C4" s="151">
        <v>0</v>
      </c>
      <c r="D4" s="151">
        <f>J21+J35+Total!B7+Total!C7+Total!D7+Total!E7+Total!F7+Total!G7+Total!H7+Total!I7</f>
        <v>7210.1057945205011</v>
      </c>
      <c r="E4" s="152">
        <f>J24+J38+Total!B10+Total!C10+Total!D10+Total!E10+Total!F10+Total!G10+Total!H10+Total!I10</f>
        <v>5767.1124171357014</v>
      </c>
    </row>
    <row r="5" spans="1:21" ht="38.25" customHeight="1" x14ac:dyDescent="0.25">
      <c r="A5" s="117" t="s">
        <v>55</v>
      </c>
      <c r="B5" s="151">
        <f>U23+U37+Total!L9+Total!M9+Total!N9+Total!O9</f>
        <v>981.53288997120023</v>
      </c>
      <c r="C5" s="151">
        <v>0</v>
      </c>
      <c r="D5" s="151">
        <f>U21+U35+Total!L7+Total!M7+Total!N7+Total!O7</f>
        <v>4903.3018114785009</v>
      </c>
      <c r="E5" s="152">
        <f>U24+U38+Total!L10+Total!M10+Total!N10+Total!O10</f>
        <v>3921.7689215073001</v>
      </c>
    </row>
    <row r="6" spans="1:21" ht="38.25" customHeight="1" thickBot="1" x14ac:dyDescent="0.3">
      <c r="A6" s="118" t="s">
        <v>56</v>
      </c>
      <c r="B6" s="153">
        <f>SUM(B4:B5)</f>
        <v>2424.5262673560005</v>
      </c>
      <c r="C6" s="153">
        <v>0</v>
      </c>
      <c r="D6" s="153">
        <f>SUM(D4:D5)</f>
        <v>12113.407605999002</v>
      </c>
      <c r="E6" s="154">
        <f>SUM(E4:E5)</f>
        <v>9688.8813386430011</v>
      </c>
    </row>
    <row r="7" spans="1:21" ht="38.25" customHeight="1" x14ac:dyDescent="0.2">
      <c r="A7" s="146" t="s">
        <v>71</v>
      </c>
      <c r="B7" s="147">
        <f>Total!P9</f>
        <v>2424.5262673560001</v>
      </c>
      <c r="C7" s="147">
        <f>0</f>
        <v>0</v>
      </c>
      <c r="D7" s="147">
        <f>Total!P7</f>
        <v>12113.407605999002</v>
      </c>
      <c r="E7" s="147">
        <f>Total!P10</f>
        <v>9688.8813386430011</v>
      </c>
    </row>
    <row r="8" spans="1:21" ht="38.25" customHeight="1" x14ac:dyDescent="0.2">
      <c r="A8" s="222" t="s">
        <v>72</v>
      </c>
      <c r="B8" s="222"/>
      <c r="C8" s="11"/>
      <c r="D8" s="11"/>
      <c r="E8" s="11"/>
    </row>
    <row r="9" spans="1:21" ht="38.25" customHeight="1" x14ac:dyDescent="0.2">
      <c r="A9" s="148"/>
      <c r="B9" s="148"/>
      <c r="C9" s="11"/>
      <c r="D9" s="11"/>
      <c r="E9" s="11"/>
    </row>
    <row r="10" spans="1:21" ht="38.25" customHeight="1" x14ac:dyDescent="0.2">
      <c r="A10" s="211" t="s">
        <v>57</v>
      </c>
      <c r="B10" s="211"/>
      <c r="C10" s="211"/>
      <c r="D10" s="211"/>
      <c r="E10" s="211"/>
    </row>
    <row r="11" spans="1:21" ht="21.75" customHeight="1" x14ac:dyDescent="0.2"/>
    <row r="12" spans="1:21" ht="18" customHeight="1" thickBot="1" x14ac:dyDescent="0.3">
      <c r="A12" s="212" t="s">
        <v>58</v>
      </c>
      <c r="B12" s="213"/>
      <c r="C12" s="213"/>
      <c r="E12" s="11"/>
      <c r="F12" s="11"/>
      <c r="G12" s="11"/>
      <c r="H12" s="11"/>
      <c r="I12" s="11"/>
      <c r="J12" s="11"/>
      <c r="L12" s="214" t="s">
        <v>59</v>
      </c>
      <c r="M12" s="214"/>
      <c r="N12" s="214"/>
      <c r="O12" s="214"/>
    </row>
    <row r="13" spans="1:21" ht="25.5" customHeight="1" x14ac:dyDescent="0.2">
      <c r="A13" s="119" t="s">
        <v>19</v>
      </c>
      <c r="B13" s="215" t="s">
        <v>20</v>
      </c>
      <c r="C13" s="216"/>
      <c r="D13" s="215" t="s">
        <v>37</v>
      </c>
      <c r="E13" s="216"/>
      <c r="F13" s="215" t="s">
        <v>38</v>
      </c>
      <c r="G13" s="217"/>
      <c r="H13" s="215" t="s">
        <v>47</v>
      </c>
      <c r="I13" s="216"/>
      <c r="J13" s="218" t="s">
        <v>0</v>
      </c>
      <c r="L13" s="119" t="s">
        <v>19</v>
      </c>
      <c r="M13" s="198" t="s">
        <v>20</v>
      </c>
      <c r="N13" s="221"/>
      <c r="O13" s="198" t="s">
        <v>37</v>
      </c>
      <c r="P13" s="221"/>
      <c r="Q13" s="198" t="s">
        <v>38</v>
      </c>
      <c r="R13" s="199"/>
      <c r="S13" s="208" t="s">
        <v>47</v>
      </c>
      <c r="T13" s="208"/>
      <c r="U13" s="200" t="s">
        <v>0</v>
      </c>
    </row>
    <row r="14" spans="1:21" ht="38.25" x14ac:dyDescent="0.2">
      <c r="A14" s="120" t="s">
        <v>60</v>
      </c>
      <c r="B14" s="202">
        <f>Lamps!B4</f>
        <v>15778</v>
      </c>
      <c r="C14" s="203"/>
      <c r="D14" s="202">
        <f>Lamps!B5</f>
        <v>6823</v>
      </c>
      <c r="E14" s="203"/>
      <c r="F14" s="202">
        <f>Lamps!B6</f>
        <v>8039</v>
      </c>
      <c r="G14" s="204"/>
      <c r="H14" s="202">
        <f>Lamps!B7</f>
        <v>2612</v>
      </c>
      <c r="I14" s="203"/>
      <c r="J14" s="219"/>
      <c r="L14" s="120" t="s">
        <v>60</v>
      </c>
      <c r="M14" s="205">
        <f>Lamps!B4</f>
        <v>15778</v>
      </c>
      <c r="N14" s="206"/>
      <c r="O14" s="205">
        <f>Lamps!B5</f>
        <v>6823</v>
      </c>
      <c r="P14" s="206"/>
      <c r="Q14" s="205">
        <f>Lamps!B6</f>
        <v>8039</v>
      </c>
      <c r="R14" s="207"/>
      <c r="S14" s="209">
        <f>Lamps!B7</f>
        <v>2612</v>
      </c>
      <c r="T14" s="209"/>
      <c r="U14" s="201"/>
    </row>
    <row r="15" spans="1:21" ht="25.5" x14ac:dyDescent="0.2">
      <c r="A15" s="120" t="s">
        <v>10</v>
      </c>
      <c r="B15" s="45" t="s">
        <v>6</v>
      </c>
      <c r="C15" s="45" t="s">
        <v>7</v>
      </c>
      <c r="D15" s="45" t="s">
        <v>6</v>
      </c>
      <c r="E15" s="45" t="s">
        <v>7</v>
      </c>
      <c r="F15" s="45" t="s">
        <v>6</v>
      </c>
      <c r="G15" s="46" t="s">
        <v>7</v>
      </c>
      <c r="H15" s="45" t="s">
        <v>6</v>
      </c>
      <c r="I15" s="46" t="s">
        <v>7</v>
      </c>
      <c r="J15" s="219"/>
      <c r="L15" s="120" t="s">
        <v>10</v>
      </c>
      <c r="M15" s="122" t="s">
        <v>6</v>
      </c>
      <c r="N15" s="122" t="s">
        <v>7</v>
      </c>
      <c r="O15" s="122" t="s">
        <v>6</v>
      </c>
      <c r="P15" s="122" t="s">
        <v>7</v>
      </c>
      <c r="Q15" s="122" t="s">
        <v>6</v>
      </c>
      <c r="R15" s="128" t="s">
        <v>7</v>
      </c>
      <c r="S15" s="130" t="s">
        <v>6</v>
      </c>
      <c r="T15" s="130" t="s">
        <v>7</v>
      </c>
      <c r="U15" s="201"/>
    </row>
    <row r="16" spans="1:21" x14ac:dyDescent="0.2">
      <c r="A16" s="120" t="s">
        <v>13</v>
      </c>
      <c r="B16" s="45">
        <v>22</v>
      </c>
      <c r="C16" s="45">
        <v>9</v>
      </c>
      <c r="D16" s="45">
        <v>22</v>
      </c>
      <c r="E16" s="45">
        <v>9</v>
      </c>
      <c r="F16" s="45">
        <v>27</v>
      </c>
      <c r="G16" s="121">
        <v>4</v>
      </c>
      <c r="H16" s="46">
        <v>22</v>
      </c>
      <c r="I16" s="46">
        <v>9</v>
      </c>
      <c r="J16" s="219"/>
      <c r="L16" s="120" t="s">
        <v>13</v>
      </c>
      <c r="M16" s="122">
        <v>43</v>
      </c>
      <c r="N16" s="122">
        <v>17</v>
      </c>
      <c r="O16" s="122">
        <v>43</v>
      </c>
      <c r="P16" s="122">
        <v>17</v>
      </c>
      <c r="Q16" s="122">
        <v>51</v>
      </c>
      <c r="R16" s="128">
        <v>9</v>
      </c>
      <c r="S16" s="130">
        <v>43</v>
      </c>
      <c r="T16" s="130">
        <v>17</v>
      </c>
      <c r="U16" s="201"/>
    </row>
    <row r="17" spans="1:21" ht="25.5" x14ac:dyDescent="0.2">
      <c r="A17" s="120" t="s">
        <v>11</v>
      </c>
      <c r="B17" s="45">
        <f>Schools!J9</f>
        <v>7.28</v>
      </c>
      <c r="C17" s="45">
        <f>Schools!K9</f>
        <v>0.49</v>
      </c>
      <c r="D17" s="45">
        <f>Kindergartens!J9</f>
        <v>7.5</v>
      </c>
      <c r="E17" s="45">
        <f>Kindergartens!K9</f>
        <v>1.23</v>
      </c>
      <c r="F17" s="45">
        <f>Medicine!J9</f>
        <v>11.79</v>
      </c>
      <c r="G17" s="121">
        <f>Medicine!K9</f>
        <v>6.5</v>
      </c>
      <c r="H17" s="46">
        <f>Other!J9</f>
        <v>6.46</v>
      </c>
      <c r="I17" s="46">
        <f>Other!K9</f>
        <v>0.49</v>
      </c>
      <c r="J17" s="219"/>
      <c r="L17" s="120" t="s">
        <v>11</v>
      </c>
      <c r="M17" s="122">
        <v>7.28</v>
      </c>
      <c r="N17" s="122">
        <v>0.49</v>
      </c>
      <c r="O17" s="122">
        <f>Kindergartens!J9</f>
        <v>7.5</v>
      </c>
      <c r="P17" s="122">
        <f>Kindergartens!K9</f>
        <v>1.23</v>
      </c>
      <c r="Q17" s="122">
        <f>Medicine!J9</f>
        <v>11.79</v>
      </c>
      <c r="R17" s="128">
        <f>Medicine!K9</f>
        <v>6.5</v>
      </c>
      <c r="S17" s="130">
        <f>Other!J9</f>
        <v>6.46</v>
      </c>
      <c r="T17" s="130">
        <f>Other!K9</f>
        <v>0.49</v>
      </c>
      <c r="U17" s="201"/>
    </row>
    <row r="18" spans="1:21" ht="25.5" x14ac:dyDescent="0.2">
      <c r="A18" s="120" t="s">
        <v>8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6">
        <v>0</v>
      </c>
      <c r="H18" s="46">
        <v>0</v>
      </c>
      <c r="I18" s="121">
        <v>0</v>
      </c>
      <c r="J18" s="219"/>
      <c r="L18" s="120" t="s">
        <v>8</v>
      </c>
      <c r="M18" s="122">
        <v>0</v>
      </c>
      <c r="N18" s="122">
        <v>0</v>
      </c>
      <c r="O18" s="122">
        <v>0</v>
      </c>
      <c r="P18" s="122">
        <v>0</v>
      </c>
      <c r="Q18" s="122">
        <v>0</v>
      </c>
      <c r="R18" s="128">
        <v>0</v>
      </c>
      <c r="S18" s="130">
        <v>0</v>
      </c>
      <c r="T18" s="130">
        <v>0</v>
      </c>
      <c r="U18" s="201"/>
    </row>
    <row r="19" spans="1:21" ht="25.5" x14ac:dyDescent="0.2">
      <c r="A19" s="120" t="s">
        <v>12</v>
      </c>
      <c r="B19" s="138">
        <v>1.2270000000000001</v>
      </c>
      <c r="C19" s="45">
        <v>1.2270000000000001</v>
      </c>
      <c r="D19" s="45">
        <v>1.2270000000000001</v>
      </c>
      <c r="E19" s="45">
        <v>1.2270000000000001</v>
      </c>
      <c r="F19" s="45">
        <v>1.2270000000000001</v>
      </c>
      <c r="G19" s="46">
        <v>1.2270000000000001</v>
      </c>
      <c r="H19" s="46">
        <v>1.2270000000000001</v>
      </c>
      <c r="I19" s="121">
        <v>1.2270000000000001</v>
      </c>
      <c r="J19" s="220"/>
      <c r="L19" s="120" t="s">
        <v>12</v>
      </c>
      <c r="M19" s="122">
        <v>1.2270000000000001</v>
      </c>
      <c r="N19" s="122">
        <v>1.2270000000000001</v>
      </c>
      <c r="O19" s="122">
        <v>1.2270000000000001</v>
      </c>
      <c r="P19" s="122">
        <v>1.2270000000000001</v>
      </c>
      <c r="Q19" s="122">
        <v>1.2270000000000001</v>
      </c>
      <c r="R19" s="128">
        <v>1.2270000000000001</v>
      </c>
      <c r="S19" s="130">
        <v>1.2270000000000001</v>
      </c>
      <c r="T19" s="130">
        <v>1.2270000000000001</v>
      </c>
      <c r="U19" s="201"/>
    </row>
    <row r="20" spans="1:21" ht="51" x14ac:dyDescent="0.2">
      <c r="A20" s="120" t="s">
        <v>16</v>
      </c>
      <c r="B20" s="45">
        <f>B14*B17*B16*0.1</f>
        <v>252700.44800000006</v>
      </c>
      <c r="C20" s="45">
        <f>B14*C17*C16*0.1</f>
        <v>6958.098</v>
      </c>
      <c r="D20" s="45">
        <f>D14*D17*D16*0.1</f>
        <v>112579.5</v>
      </c>
      <c r="E20" s="45">
        <f t="shared" ref="E20:G20" si="0">D14*E17*E16*0.1</f>
        <v>7553.0609999999988</v>
      </c>
      <c r="F20" s="45">
        <f>F14*F17*F16*0.1</f>
        <v>255905.48700000002</v>
      </c>
      <c r="G20" s="46">
        <f t="shared" si="0"/>
        <v>20901.400000000001</v>
      </c>
      <c r="H20" s="46">
        <f>H14*H17*H16*0.1</f>
        <v>37121.743999999999</v>
      </c>
      <c r="I20" s="46">
        <f t="shared" ref="I20" si="1">H14*I17*I16*0.1</f>
        <v>1151.8919999999998</v>
      </c>
      <c r="J20" s="132">
        <f>B20+C20+D20+E20+F20+G20+H20+I20</f>
        <v>694871.63</v>
      </c>
      <c r="L20" s="120" t="s">
        <v>16</v>
      </c>
      <c r="M20" s="122">
        <f>M14*M17*M16*0.1</f>
        <v>493914.51200000005</v>
      </c>
      <c r="N20" s="122">
        <f>M14*N17*N16*0.1</f>
        <v>13143.074000000001</v>
      </c>
      <c r="O20" s="122">
        <f>O14*O17*O16*0.1</f>
        <v>220041.75</v>
      </c>
      <c r="P20" s="122">
        <f t="shared" ref="P20" si="2">O14*P17*P16*0.1</f>
        <v>14266.893</v>
      </c>
      <c r="Q20" s="122">
        <f>Q14*Q17*Q16*0.1</f>
        <v>483377.03099999996</v>
      </c>
      <c r="R20" s="128">
        <f t="shared" ref="R20" si="3">Q14*R17*R16*0.1</f>
        <v>47028.15</v>
      </c>
      <c r="S20" s="130">
        <f>S14*S17*S16*0.1</f>
        <v>72556.135999999999</v>
      </c>
      <c r="T20" s="130">
        <f t="shared" ref="T20" si="4">S14*T17*T16*0.1</f>
        <v>2175.7959999999998</v>
      </c>
      <c r="U20" s="133">
        <f>M20+N20+O20+P20+Q20+R20+S20+T20</f>
        <v>1346503.3420000002</v>
      </c>
    </row>
    <row r="21" spans="1:21" ht="24" customHeight="1" x14ac:dyDescent="0.2">
      <c r="A21" s="120" t="s">
        <v>15</v>
      </c>
      <c r="B21" s="45">
        <f>(B20*(1-B18)*B19)/1000</f>
        <v>310.06344969600008</v>
      </c>
      <c r="C21" s="45">
        <f>(C20*(1-C18)*C19)/1000</f>
        <v>8.537586246</v>
      </c>
      <c r="D21" s="45">
        <f t="shared" ref="D21:G21" si="5">(D20*(1-D18)*D19)/1000</f>
        <v>138.13504649999999</v>
      </c>
      <c r="E21" s="45">
        <f t="shared" si="5"/>
        <v>9.2676058469999987</v>
      </c>
      <c r="F21" s="45">
        <f t="shared" si="5"/>
        <v>313.99603254900006</v>
      </c>
      <c r="G21" s="46">
        <f t="shared" si="5"/>
        <v>25.646017800000006</v>
      </c>
      <c r="H21" s="46">
        <f t="shared" ref="H21:I21" si="6">(H20*(1-H18)*H19)/1000</f>
        <v>45.548379888000007</v>
      </c>
      <c r="I21" s="46">
        <f t="shared" si="6"/>
        <v>1.4133714839999998</v>
      </c>
      <c r="J21" s="132">
        <f t="shared" ref="J21:J24" si="7">B21+C21+D21+E21+F21+G21+H21+I21</f>
        <v>852.60749000999999</v>
      </c>
      <c r="L21" s="120" t="s">
        <v>15</v>
      </c>
      <c r="M21" s="122">
        <f>(M20*(1-M18)*M19)/1000</f>
        <v>606.03310622400011</v>
      </c>
      <c r="N21" s="122">
        <f>(N20*(1-N18)*N19)/1000</f>
        <v>16.126551798000001</v>
      </c>
      <c r="O21" s="122">
        <f t="shared" ref="O21:R21" si="8">(O20*(1-O18)*O19)/1000</f>
        <v>269.99122725000001</v>
      </c>
      <c r="P21" s="122">
        <f t="shared" si="8"/>
        <v>17.505477711000001</v>
      </c>
      <c r="Q21" s="122">
        <f t="shared" si="8"/>
        <v>593.10361703700005</v>
      </c>
      <c r="R21" s="128">
        <f t="shared" si="8"/>
        <v>57.703540050000001</v>
      </c>
      <c r="S21" s="130">
        <f t="shared" ref="S21:T21" si="9">(S20*(1-S18)*S19)/1000</f>
        <v>89.026378871999995</v>
      </c>
      <c r="T21" s="130">
        <f t="shared" si="9"/>
        <v>2.6697016920000003</v>
      </c>
      <c r="U21" s="133">
        <f t="shared" ref="U21:U24" si="10">M21+N21+O21+P21+Q21+R21+S21+T21</f>
        <v>1652.1596006339998</v>
      </c>
    </row>
    <row r="22" spans="1:21" ht="51" x14ac:dyDescent="0.2">
      <c r="A22" s="120" t="s">
        <v>17</v>
      </c>
      <c r="B22" s="45">
        <f>B14*B17*B16*0.02</f>
        <v>50540.089600000007</v>
      </c>
      <c r="C22" s="45">
        <f>B14*C17*C16*0.02</f>
        <v>1391.6196</v>
      </c>
      <c r="D22" s="45">
        <f>D14*D17*D16*0.02</f>
        <v>22515.9</v>
      </c>
      <c r="E22" s="45">
        <f t="shared" ref="E22:G22" si="11">D14*E17*E16*0.02</f>
        <v>1510.6121999999998</v>
      </c>
      <c r="F22" s="45">
        <f>F14*F17*F16*0.02</f>
        <v>51181.097400000006</v>
      </c>
      <c r="G22" s="46">
        <f t="shared" si="11"/>
        <v>4180.28</v>
      </c>
      <c r="H22" s="46">
        <f>H14*H17*H16*0.02</f>
        <v>7424.3487999999998</v>
      </c>
      <c r="I22" s="46">
        <f t="shared" ref="I22" si="12">H14*I17*I16*0.02</f>
        <v>230.37839999999997</v>
      </c>
      <c r="J22" s="132">
        <f t="shared" si="7"/>
        <v>138974.326</v>
      </c>
      <c r="L22" s="120" t="s">
        <v>17</v>
      </c>
      <c r="M22" s="122">
        <f>M14*M17*M16*0.02</f>
        <v>98782.902400000006</v>
      </c>
      <c r="N22" s="122">
        <f>M14*N17*N16*0.02</f>
        <v>2628.6147999999998</v>
      </c>
      <c r="O22" s="122">
        <f>O14*O17*O16*0.02</f>
        <v>44008.35</v>
      </c>
      <c r="P22" s="122">
        <f t="shared" ref="P22" si="13">O14*P17*P16*0.02</f>
        <v>2853.3786</v>
      </c>
      <c r="Q22" s="122">
        <f>Q14*Q17*Q16*0.02</f>
        <v>96675.406199999998</v>
      </c>
      <c r="R22" s="128">
        <f t="shared" ref="R22" si="14">Q14*R17*R16*0.02</f>
        <v>9405.630000000001</v>
      </c>
      <c r="S22" s="130">
        <f>S14*S17*S16*0.02</f>
        <v>14511.227199999999</v>
      </c>
      <c r="T22" s="130">
        <f t="shared" ref="T22" si="15">S14*T17*T16*0.02</f>
        <v>435.1592</v>
      </c>
      <c r="U22" s="133">
        <f t="shared" si="10"/>
        <v>269300.66840000002</v>
      </c>
    </row>
    <row r="23" spans="1:21" ht="38.25" x14ac:dyDescent="0.2">
      <c r="A23" s="120" t="s">
        <v>18</v>
      </c>
      <c r="B23" s="45">
        <f>(B22*(1-B18)*B19)/1000</f>
        <v>62.012689939200015</v>
      </c>
      <c r="C23" s="45">
        <f>(C22*(1-C18)*C19)/1000</f>
        <v>1.7075172492000001</v>
      </c>
      <c r="D23" s="45">
        <f t="shared" ref="D23:G23" si="16">(D22*(1-D18)*D19)/1000</f>
        <v>27.627009300000005</v>
      </c>
      <c r="E23" s="45">
        <f t="shared" si="16"/>
        <v>1.8535211694</v>
      </c>
      <c r="F23" s="45">
        <f t="shared" si="16"/>
        <v>62.799206509800008</v>
      </c>
      <c r="G23" s="46">
        <f t="shared" si="16"/>
        <v>5.1292035599999997</v>
      </c>
      <c r="H23" s="46">
        <f t="shared" ref="H23:I23" si="17">(H22*(1-H18)*H19)/1000</f>
        <v>9.1096759776000003</v>
      </c>
      <c r="I23" s="46">
        <f t="shared" si="17"/>
        <v>0.2826742968</v>
      </c>
      <c r="J23" s="132">
        <f t="shared" si="7"/>
        <v>170.52149800200004</v>
      </c>
      <c r="L23" s="120" t="s">
        <v>18</v>
      </c>
      <c r="M23" s="122">
        <f>(M22*(1-M18)*M19)/1000</f>
        <v>121.20662124480002</v>
      </c>
      <c r="N23" s="122">
        <f>(N22*(1-N18)*N19)/1000</f>
        <v>3.2253103595999999</v>
      </c>
      <c r="O23" s="122">
        <f t="shared" ref="O23:R23" si="18">(O22*(1-O18)*O19)/1000</f>
        <v>53.998245449999999</v>
      </c>
      <c r="P23" s="122">
        <f t="shared" si="18"/>
        <v>3.5010955422000003</v>
      </c>
      <c r="Q23" s="122">
        <f t="shared" si="18"/>
        <v>118.62072340740001</v>
      </c>
      <c r="R23" s="128">
        <f t="shared" si="18"/>
        <v>11.540708010000001</v>
      </c>
      <c r="S23" s="130">
        <f t="shared" ref="S23:T23" si="19">(S22*(1-S18)*S19)/1000</f>
        <v>17.805275774400002</v>
      </c>
      <c r="T23" s="130">
        <f t="shared" si="19"/>
        <v>0.5339403384000001</v>
      </c>
      <c r="U23" s="133">
        <f t="shared" si="10"/>
        <v>330.43192012680004</v>
      </c>
    </row>
    <row r="24" spans="1:21" ht="39" thickBot="1" x14ac:dyDescent="0.25">
      <c r="A24" s="123" t="s">
        <v>14</v>
      </c>
      <c r="B24" s="124">
        <f>B21-B23</f>
        <v>248.05075975680006</v>
      </c>
      <c r="C24" s="124">
        <f>C21-C23</f>
        <v>6.8300689967999997</v>
      </c>
      <c r="D24" s="124">
        <f t="shared" ref="D24:G24" si="20">D21-D23</f>
        <v>110.50803719999999</v>
      </c>
      <c r="E24" s="124">
        <f t="shared" si="20"/>
        <v>7.4140846775999982</v>
      </c>
      <c r="F24" s="124">
        <f t="shared" si="20"/>
        <v>251.19682603920006</v>
      </c>
      <c r="G24" s="131">
        <f t="shared" si="20"/>
        <v>20.516814240000006</v>
      </c>
      <c r="H24" s="131">
        <f t="shared" ref="H24:I24" si="21">H21-H23</f>
        <v>36.438703910400008</v>
      </c>
      <c r="I24" s="131">
        <f t="shared" si="21"/>
        <v>1.1306971871999998</v>
      </c>
      <c r="J24" s="132">
        <f t="shared" si="7"/>
        <v>682.08599200800018</v>
      </c>
      <c r="L24" s="123" t="s">
        <v>14</v>
      </c>
      <c r="M24" s="125">
        <f>M21-M23</f>
        <v>484.82648497920007</v>
      </c>
      <c r="N24" s="125">
        <f>N21-N23</f>
        <v>12.901241438400001</v>
      </c>
      <c r="O24" s="125">
        <f t="shared" ref="O24:R24" si="22">O21-O23</f>
        <v>215.9929818</v>
      </c>
      <c r="P24" s="125">
        <f t="shared" si="22"/>
        <v>14.004382168800001</v>
      </c>
      <c r="Q24" s="125">
        <f t="shared" si="22"/>
        <v>474.48289362960003</v>
      </c>
      <c r="R24" s="129">
        <f t="shared" si="22"/>
        <v>46.162832039999998</v>
      </c>
      <c r="S24" s="134">
        <f t="shared" ref="S24:T24" si="23">S21-S23</f>
        <v>71.221103097599993</v>
      </c>
      <c r="T24" s="134">
        <f t="shared" si="23"/>
        <v>2.1357613536000004</v>
      </c>
      <c r="U24" s="133">
        <f t="shared" si="10"/>
        <v>1321.7276805072001</v>
      </c>
    </row>
    <row r="26" spans="1:21" ht="16.5" thickBot="1" x14ac:dyDescent="0.3">
      <c r="A26" s="196" t="s">
        <v>61</v>
      </c>
      <c r="B26" s="196"/>
      <c r="C26" s="196"/>
      <c r="L26" s="196" t="s">
        <v>62</v>
      </c>
      <c r="M26" s="197"/>
      <c r="N26" s="197"/>
    </row>
    <row r="27" spans="1:21" x14ac:dyDescent="0.2">
      <c r="A27" s="99" t="s">
        <v>19</v>
      </c>
      <c r="B27" s="189" t="s">
        <v>20</v>
      </c>
      <c r="C27" s="190"/>
      <c r="D27" s="189" t="s">
        <v>37</v>
      </c>
      <c r="E27" s="190"/>
      <c r="F27" s="189" t="s">
        <v>38</v>
      </c>
      <c r="G27" s="190"/>
      <c r="H27" s="189" t="s">
        <v>47</v>
      </c>
      <c r="I27" s="190"/>
      <c r="J27" s="191" t="s">
        <v>0</v>
      </c>
      <c r="L27" s="99" t="s">
        <v>9</v>
      </c>
      <c r="M27" s="189" t="s">
        <v>20</v>
      </c>
      <c r="N27" s="190"/>
      <c r="O27" s="189" t="s">
        <v>37</v>
      </c>
      <c r="P27" s="190"/>
      <c r="Q27" s="189" t="s">
        <v>38</v>
      </c>
      <c r="R27" s="190"/>
      <c r="S27" s="189" t="s">
        <v>47</v>
      </c>
      <c r="T27" s="190"/>
      <c r="U27" s="191" t="s">
        <v>0</v>
      </c>
    </row>
    <row r="28" spans="1:21" ht="38.25" x14ac:dyDescent="0.2">
      <c r="A28" s="101" t="s">
        <v>60</v>
      </c>
      <c r="B28" s="194">
        <f>Lamps!C4</f>
        <v>1</v>
      </c>
      <c r="C28" s="195"/>
      <c r="D28" s="194">
        <f>Lamps!C5</f>
        <v>0</v>
      </c>
      <c r="E28" s="195"/>
      <c r="F28" s="194">
        <f>Lamps!C6</f>
        <v>155</v>
      </c>
      <c r="G28" s="195"/>
      <c r="H28" s="194">
        <f>Lamps!C7</f>
        <v>0</v>
      </c>
      <c r="I28" s="195"/>
      <c r="J28" s="192"/>
      <c r="L28" s="101" t="s">
        <v>63</v>
      </c>
      <c r="M28" s="194">
        <f>Lamps!C4</f>
        <v>1</v>
      </c>
      <c r="N28" s="195"/>
      <c r="O28" s="194">
        <f>Lamps!C5</f>
        <v>0</v>
      </c>
      <c r="P28" s="195"/>
      <c r="Q28" s="194">
        <f>Lamps!C6</f>
        <v>155</v>
      </c>
      <c r="R28" s="195"/>
      <c r="S28" s="194">
        <f>Lamps!C7</f>
        <v>0</v>
      </c>
      <c r="T28" s="195"/>
      <c r="U28" s="192"/>
    </row>
    <row r="29" spans="1:21" x14ac:dyDescent="0.2">
      <c r="A29" s="101" t="s">
        <v>10</v>
      </c>
      <c r="B29" s="14" t="s">
        <v>6</v>
      </c>
      <c r="C29" s="14" t="s">
        <v>7</v>
      </c>
      <c r="D29" s="14" t="s">
        <v>6</v>
      </c>
      <c r="E29" s="14" t="s">
        <v>7</v>
      </c>
      <c r="F29" s="14" t="s">
        <v>6</v>
      </c>
      <c r="G29" s="14" t="s">
        <v>7</v>
      </c>
      <c r="H29" s="14" t="s">
        <v>6</v>
      </c>
      <c r="I29" s="14" t="s">
        <v>7</v>
      </c>
      <c r="J29" s="192"/>
      <c r="L29" s="101" t="s">
        <v>10</v>
      </c>
      <c r="M29" s="14" t="s">
        <v>6</v>
      </c>
      <c r="N29" s="14" t="s">
        <v>7</v>
      </c>
      <c r="O29" s="14" t="s">
        <v>6</v>
      </c>
      <c r="P29" s="14" t="s">
        <v>7</v>
      </c>
      <c r="Q29" s="14" t="s">
        <v>6</v>
      </c>
      <c r="R29" s="14" t="s">
        <v>7</v>
      </c>
      <c r="S29" s="14" t="s">
        <v>6</v>
      </c>
      <c r="T29" s="14" t="s">
        <v>7</v>
      </c>
      <c r="U29" s="192"/>
    </row>
    <row r="30" spans="1:21" x14ac:dyDescent="0.2">
      <c r="A30" s="101" t="s">
        <v>13</v>
      </c>
      <c r="B30" s="14">
        <v>22</v>
      </c>
      <c r="C30" s="14">
        <v>9</v>
      </c>
      <c r="D30" s="14">
        <v>22</v>
      </c>
      <c r="E30" s="14">
        <v>9</v>
      </c>
      <c r="F30" s="14">
        <v>27</v>
      </c>
      <c r="G30" s="14">
        <v>4</v>
      </c>
      <c r="H30" s="14">
        <v>22</v>
      </c>
      <c r="I30" s="14">
        <v>9</v>
      </c>
      <c r="J30" s="192"/>
      <c r="L30" s="101" t="s">
        <v>13</v>
      </c>
      <c r="M30" s="14">
        <v>43</v>
      </c>
      <c r="N30" s="14">
        <v>17</v>
      </c>
      <c r="O30" s="14">
        <v>43</v>
      </c>
      <c r="P30" s="14">
        <v>17</v>
      </c>
      <c r="Q30" s="14">
        <v>51</v>
      </c>
      <c r="R30" s="14">
        <v>9</v>
      </c>
      <c r="S30" s="14">
        <v>43</v>
      </c>
      <c r="T30" s="14">
        <v>17</v>
      </c>
      <c r="U30" s="192"/>
    </row>
    <row r="31" spans="1:21" ht="25.5" customHeight="1" x14ac:dyDescent="0.2">
      <c r="A31" s="101" t="s">
        <v>11</v>
      </c>
      <c r="B31" s="14">
        <f>Schools!J26</f>
        <v>7</v>
      </c>
      <c r="C31" s="14">
        <f>Schools!K26</f>
        <v>0</v>
      </c>
      <c r="D31" s="14">
        <f>Kindergartens!J26</f>
        <v>0</v>
      </c>
      <c r="E31" s="14">
        <f>Kindergartens!K26</f>
        <v>0</v>
      </c>
      <c r="F31" s="14">
        <f>Medicine!J26</f>
        <v>10.72</v>
      </c>
      <c r="G31" s="14">
        <f>Medicine!K26</f>
        <v>5.38</v>
      </c>
      <c r="H31" s="14">
        <f>Other!J26</f>
        <v>0</v>
      </c>
      <c r="I31" s="14">
        <f>Other!K26</f>
        <v>0</v>
      </c>
      <c r="J31" s="192"/>
      <c r="L31" s="101" t="s">
        <v>11</v>
      </c>
      <c r="M31" s="14">
        <f>Schools!J26</f>
        <v>7</v>
      </c>
      <c r="N31" s="14">
        <f>Schools!K26</f>
        <v>0</v>
      </c>
      <c r="O31" s="14">
        <f>Kindergartens!J26</f>
        <v>0</v>
      </c>
      <c r="P31" s="14">
        <f>Kindergartens!K26</f>
        <v>0</v>
      </c>
      <c r="Q31" s="14">
        <f>Medicine!J26</f>
        <v>10.72</v>
      </c>
      <c r="R31" s="14">
        <f>Medicine!K26</f>
        <v>5.38</v>
      </c>
      <c r="S31" s="14">
        <f>Other!J26</f>
        <v>0</v>
      </c>
      <c r="T31" s="14">
        <f>Other!K26</f>
        <v>0</v>
      </c>
      <c r="U31" s="192"/>
    </row>
    <row r="32" spans="1:21" ht="25.5" x14ac:dyDescent="0.2">
      <c r="A32" s="101" t="s">
        <v>8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92"/>
      <c r="L32" s="101" t="s">
        <v>8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92"/>
    </row>
    <row r="33" spans="1:21" ht="25.5" x14ac:dyDescent="0.2">
      <c r="A33" s="101" t="s">
        <v>12</v>
      </c>
      <c r="B33" s="143">
        <v>1.2270000000000001</v>
      </c>
      <c r="C33" s="14">
        <v>1.2270000000000001</v>
      </c>
      <c r="D33" s="14">
        <v>1.2270000000000001</v>
      </c>
      <c r="E33" s="14">
        <v>1.2270000000000001</v>
      </c>
      <c r="F33" s="14">
        <v>1.2270000000000001</v>
      </c>
      <c r="G33" s="14">
        <v>1.2270000000000001</v>
      </c>
      <c r="H33" s="14">
        <v>1.2270000000000001</v>
      </c>
      <c r="I33" s="14">
        <v>1.2270000000000001</v>
      </c>
      <c r="J33" s="193"/>
      <c r="L33" s="101" t="s">
        <v>12</v>
      </c>
      <c r="M33" s="14">
        <v>1.2270000000000001</v>
      </c>
      <c r="N33" s="14">
        <v>1.2270000000000001</v>
      </c>
      <c r="O33" s="14">
        <v>1.2270000000000001</v>
      </c>
      <c r="P33" s="14">
        <v>1.2270000000000001</v>
      </c>
      <c r="Q33" s="14">
        <v>1.2270000000000001</v>
      </c>
      <c r="R33" s="14">
        <v>1.2270000000000001</v>
      </c>
      <c r="S33" s="14">
        <v>1.2270000000000001</v>
      </c>
      <c r="T33" s="14">
        <v>1.2270000000000001</v>
      </c>
      <c r="U33" s="193"/>
    </row>
    <row r="34" spans="1:21" ht="51" x14ac:dyDescent="0.2">
      <c r="A34" s="101" t="s">
        <v>16</v>
      </c>
      <c r="B34" s="14">
        <f>B28*B31*B30*0.15</f>
        <v>23.099999999999998</v>
      </c>
      <c r="C34" s="14">
        <f>B28*C31*C30*0.15</f>
        <v>0</v>
      </c>
      <c r="D34" s="14">
        <f t="shared" ref="D34:F34" si="24">D28*D31*D30*0.15</f>
        <v>0</v>
      </c>
      <c r="E34" s="14">
        <f>D28*E31*E30*0.15</f>
        <v>0</v>
      </c>
      <c r="F34" s="14">
        <f t="shared" si="24"/>
        <v>6729.4800000000005</v>
      </c>
      <c r="G34" s="14">
        <f>F28*G31*G30*0.15</f>
        <v>500.34</v>
      </c>
      <c r="H34" s="14">
        <f t="shared" ref="H34" si="25">H28*H31*H30*0.15</f>
        <v>0</v>
      </c>
      <c r="I34" s="14">
        <f>H28*I31*I30*0.15</f>
        <v>0</v>
      </c>
      <c r="J34" s="126">
        <f>B34+C34+D34+E34+F34+G34+H34+I34</f>
        <v>7252.920000000001</v>
      </c>
      <c r="L34" s="101" t="s">
        <v>16</v>
      </c>
      <c r="M34" s="14">
        <f>M28*M31*M30*0.15</f>
        <v>45.15</v>
      </c>
      <c r="N34" s="14">
        <f>M28*N31*N30*0.15</f>
        <v>0</v>
      </c>
      <c r="O34" s="14">
        <f>O28*O31*O30*0.15</f>
        <v>0</v>
      </c>
      <c r="P34" s="14">
        <f>O28*P31*P30*0.15</f>
        <v>0</v>
      </c>
      <c r="Q34" s="14">
        <f>Q28*Q31*Q30*0.15</f>
        <v>12711.24</v>
      </c>
      <c r="R34" s="14">
        <f>Q28*R31*R30*0.15</f>
        <v>1125.7649999999999</v>
      </c>
      <c r="S34" s="14">
        <f>S28*S31*S30*0.1</f>
        <v>0</v>
      </c>
      <c r="T34" s="14">
        <f t="shared" ref="T34" si="26">S28*T31*T30*0.1</f>
        <v>0</v>
      </c>
      <c r="U34" s="126">
        <f>M34+N34+O34+P34+Q34+R34+S34+T34</f>
        <v>13882.154999999999</v>
      </c>
    </row>
    <row r="35" spans="1:21" ht="38.25" x14ac:dyDescent="0.2">
      <c r="A35" s="101" t="s">
        <v>15</v>
      </c>
      <c r="B35" s="14">
        <f>(B34*(1-B32)*B33)/1000</f>
        <v>2.8343699999999999E-2</v>
      </c>
      <c r="C35" s="14">
        <f>(C34*(1-C32)*C33)/1000</f>
        <v>0</v>
      </c>
      <c r="D35" s="14">
        <f t="shared" ref="D35:G35" si="27">(D34*(1-D32)*D33)/1000</f>
        <v>0</v>
      </c>
      <c r="E35" s="14">
        <f t="shared" si="27"/>
        <v>0</v>
      </c>
      <c r="F35" s="14">
        <f t="shared" si="27"/>
        <v>8.2570719600000011</v>
      </c>
      <c r="G35" s="14">
        <f t="shared" si="27"/>
        <v>0.61391718000000006</v>
      </c>
      <c r="H35" s="14">
        <f t="shared" ref="H35:I35" si="28">(H34*(1-H32)*H33)/1000</f>
        <v>0</v>
      </c>
      <c r="I35" s="14">
        <f t="shared" si="28"/>
        <v>0</v>
      </c>
      <c r="J35" s="126">
        <f t="shared" ref="J35:J38" si="29">B35+C35+D35+E35+F35+G35+H35+I35</f>
        <v>8.8993328400000014</v>
      </c>
      <c r="L35" s="101" t="s">
        <v>15</v>
      </c>
      <c r="M35" s="14">
        <f>(M34*(1-M32)*M33)/1000</f>
        <v>5.5399050000000005E-2</v>
      </c>
      <c r="N35" s="14">
        <f>(N34*(1-N32)*N33)/1000</f>
        <v>0</v>
      </c>
      <c r="O35" s="14">
        <f t="shared" ref="O35:R35" si="30">(O34*(1-O32)*O33)/1000</f>
        <v>0</v>
      </c>
      <c r="P35" s="14">
        <f t="shared" si="30"/>
        <v>0</v>
      </c>
      <c r="Q35" s="14">
        <f t="shared" si="30"/>
        <v>15.59669148</v>
      </c>
      <c r="R35" s="14">
        <f t="shared" si="30"/>
        <v>1.381313655</v>
      </c>
      <c r="S35" s="14">
        <f t="shared" ref="S35:T35" si="31">(S34*(1-S32)*S33)/1000</f>
        <v>0</v>
      </c>
      <c r="T35" s="14">
        <f t="shared" si="31"/>
        <v>0</v>
      </c>
      <c r="U35" s="126">
        <f t="shared" ref="U35:U38" si="32">M35+N35+O35+P35+Q35+R35+S35+T35</f>
        <v>17.033404185000002</v>
      </c>
    </row>
    <row r="36" spans="1:21" ht="51" x14ac:dyDescent="0.2">
      <c r="A36" s="101" t="s">
        <v>17</v>
      </c>
      <c r="B36" s="14">
        <f>B28*B31*B30*0.032</f>
        <v>4.9279999999999999</v>
      </c>
      <c r="C36" s="14">
        <f>B28*C31*C30*0.032</f>
        <v>0</v>
      </c>
      <c r="D36" s="14">
        <f>D28*D31*D30*0.032</f>
        <v>0</v>
      </c>
      <c r="E36" s="14">
        <f>D28*E31*E30*0.032</f>
        <v>0</v>
      </c>
      <c r="F36" s="14">
        <f>F28*F31*F30*0.032</f>
        <v>1435.6224000000002</v>
      </c>
      <c r="G36" s="14">
        <f>F28*G31*G30*0.032</f>
        <v>106.7392</v>
      </c>
      <c r="H36" s="14">
        <f>H28*H31*H30*0.032</f>
        <v>0</v>
      </c>
      <c r="I36" s="14">
        <f>H28*I31*I30*0.032</f>
        <v>0</v>
      </c>
      <c r="J36" s="126">
        <f t="shared" si="29"/>
        <v>1547.2896000000003</v>
      </c>
      <c r="L36" s="101" t="s">
        <v>17</v>
      </c>
      <c r="M36" s="14">
        <f>M28*M31*M30*0.032</f>
        <v>9.6319999999999997</v>
      </c>
      <c r="N36" s="14">
        <f>M28*N31*N30*0.032</f>
        <v>0</v>
      </c>
      <c r="O36" s="14">
        <f>O28*O31*O30*0.032</f>
        <v>0</v>
      </c>
      <c r="P36" s="14">
        <f>O28*P31*P30*0.032</f>
        <v>0</v>
      </c>
      <c r="Q36" s="14">
        <f>Q28*Q31*Q30*0.032</f>
        <v>2711.7312000000002</v>
      </c>
      <c r="R36" s="14">
        <f>Q28*R31*R30*0.032</f>
        <v>240.16319999999999</v>
      </c>
      <c r="S36" s="14">
        <f>S28*S31*S30*0.02</f>
        <v>0</v>
      </c>
      <c r="T36" s="14">
        <f t="shared" ref="T36" si="33">S28*T31*T30*0.02</f>
        <v>0</v>
      </c>
      <c r="U36" s="126">
        <f t="shared" si="32"/>
        <v>2961.5264000000002</v>
      </c>
    </row>
    <row r="37" spans="1:21" ht="38.25" x14ac:dyDescent="0.2">
      <c r="A37" s="101" t="s">
        <v>18</v>
      </c>
      <c r="B37" s="14">
        <f>(B36*(1-B32)*B33)/1000</f>
        <v>6.0466560000000001E-3</v>
      </c>
      <c r="C37" s="14">
        <f>(C36*(1-C32)*C33)/1000</f>
        <v>0</v>
      </c>
      <c r="D37" s="14">
        <f t="shared" ref="D37:G37" si="34">(D36*(1-D32)*D33)/1000</f>
        <v>0</v>
      </c>
      <c r="E37" s="14">
        <f t="shared" si="34"/>
        <v>0</v>
      </c>
      <c r="F37" s="14">
        <f t="shared" si="34"/>
        <v>1.7615086848000003</v>
      </c>
      <c r="G37" s="14">
        <f t="shared" si="34"/>
        <v>0.13096899840000001</v>
      </c>
      <c r="H37" s="14">
        <f t="shared" ref="H37:I37" si="35">(H36*(1-H32)*H33)/1000</f>
        <v>0</v>
      </c>
      <c r="I37" s="14">
        <f t="shared" si="35"/>
        <v>0</v>
      </c>
      <c r="J37" s="126">
        <f t="shared" si="29"/>
        <v>1.8985243392000004</v>
      </c>
      <c r="L37" s="101" t="s">
        <v>18</v>
      </c>
      <c r="M37" s="14">
        <f>(M36*(1-M32)*M33)/1000</f>
        <v>1.1818464000000001E-2</v>
      </c>
      <c r="N37" s="14">
        <f>(N36*(1-N32)*N33)/1000</f>
        <v>0</v>
      </c>
      <c r="O37" s="14">
        <f t="shared" ref="O37:R37" si="36">(O36*(1-O32)*O33)/1000</f>
        <v>0</v>
      </c>
      <c r="P37" s="14">
        <f t="shared" si="36"/>
        <v>0</v>
      </c>
      <c r="Q37" s="14">
        <f t="shared" si="36"/>
        <v>3.3272941824000002</v>
      </c>
      <c r="R37" s="14">
        <f t="shared" si="36"/>
        <v>0.29468024640000001</v>
      </c>
      <c r="S37" s="14">
        <f t="shared" ref="S37:T37" si="37">(S36*(1-S32)*S33)/1000</f>
        <v>0</v>
      </c>
      <c r="T37" s="14">
        <f t="shared" si="37"/>
        <v>0</v>
      </c>
      <c r="U37" s="126">
        <f t="shared" si="32"/>
        <v>3.6337928928000003</v>
      </c>
    </row>
    <row r="38" spans="1:21" ht="39" thickBot="1" x14ac:dyDescent="0.25">
      <c r="A38" s="103" t="s">
        <v>14</v>
      </c>
      <c r="B38" s="58">
        <f>B35-B37</f>
        <v>2.2297043999999999E-2</v>
      </c>
      <c r="C38" s="58">
        <f>C35-C37</f>
        <v>0</v>
      </c>
      <c r="D38" s="58">
        <f t="shared" ref="D38:G38" si="38">D35-D37</f>
        <v>0</v>
      </c>
      <c r="E38" s="58">
        <f t="shared" si="38"/>
        <v>0</v>
      </c>
      <c r="F38" s="58">
        <f t="shared" si="38"/>
        <v>6.4955632752000003</v>
      </c>
      <c r="G38" s="58">
        <f t="shared" si="38"/>
        <v>0.48294818160000008</v>
      </c>
      <c r="H38" s="58">
        <f t="shared" ref="H38:I38" si="39">H35-H37</f>
        <v>0</v>
      </c>
      <c r="I38" s="58">
        <f t="shared" si="39"/>
        <v>0</v>
      </c>
      <c r="J38" s="126">
        <f t="shared" si="29"/>
        <v>7.0008085008000007</v>
      </c>
      <c r="L38" s="103" t="s">
        <v>14</v>
      </c>
      <c r="M38" s="58">
        <f>M35-M37</f>
        <v>4.3580586000000004E-2</v>
      </c>
      <c r="N38" s="58">
        <f>N35-N37</f>
        <v>0</v>
      </c>
      <c r="O38" s="58">
        <f t="shared" ref="O38:R38" si="40">O35-O37</f>
        <v>0</v>
      </c>
      <c r="P38" s="58">
        <f t="shared" si="40"/>
        <v>0</v>
      </c>
      <c r="Q38" s="58">
        <f t="shared" si="40"/>
        <v>12.269397297600001</v>
      </c>
      <c r="R38" s="58">
        <f t="shared" si="40"/>
        <v>1.0866334086</v>
      </c>
      <c r="S38" s="58">
        <f t="shared" ref="S38:T38" si="41">S35-S37</f>
        <v>0</v>
      </c>
      <c r="T38" s="58">
        <f t="shared" si="41"/>
        <v>0</v>
      </c>
      <c r="U38" s="126">
        <f t="shared" si="32"/>
        <v>13.399611292199999</v>
      </c>
    </row>
    <row r="42" spans="1:21" x14ac:dyDescent="0.2">
      <c r="B42" s="11"/>
    </row>
    <row r="43" spans="1:21" ht="6.75" customHeight="1" thickBot="1" x14ac:dyDescent="0.25">
      <c r="B43" s="11"/>
    </row>
    <row r="44" spans="1:21" ht="24.75" customHeight="1" x14ac:dyDescent="0.2">
      <c r="A44" s="186" t="s">
        <v>64</v>
      </c>
      <c r="B44" s="187"/>
      <c r="C44" s="187"/>
      <c r="D44" s="188"/>
    </row>
    <row r="45" spans="1:21" ht="13.5" thickBot="1" x14ac:dyDescent="0.25">
      <c r="A45" s="139"/>
      <c r="B45" s="127" t="s">
        <v>65</v>
      </c>
      <c r="C45" s="127" t="s">
        <v>66</v>
      </c>
      <c r="D45" s="140" t="s">
        <v>0</v>
      </c>
      <c r="F45" s="139"/>
      <c r="G45" s="131" t="s">
        <v>65</v>
      </c>
      <c r="H45" s="58" t="s">
        <v>66</v>
      </c>
      <c r="I45" s="140" t="s">
        <v>0</v>
      </c>
    </row>
    <row r="46" spans="1:21" ht="13.5" thickBot="1" x14ac:dyDescent="0.25">
      <c r="A46" s="139" t="s">
        <v>68</v>
      </c>
      <c r="B46" s="127">
        <f>Schools!J13+Schools!K13+Kindergartens!J13+Kindergartens!K13+Medicine!J13+Medicine!K13+Other!J13+Other!K13</f>
        <v>2504.7670906440007</v>
      </c>
      <c r="C46" s="127">
        <f>Schools!J30+Medicine!J30+Medicine!K30</f>
        <v>25.932737025000002</v>
      </c>
      <c r="D46" s="140">
        <f>Total!J7+Total!K7</f>
        <v>2530.6998276690001</v>
      </c>
      <c r="F46" s="139" t="s">
        <v>68</v>
      </c>
      <c r="G46" s="144">
        <f>J21+U21</f>
        <v>2504.7670906439998</v>
      </c>
      <c r="H46" s="145">
        <f>J35+U35</f>
        <v>25.932737025000002</v>
      </c>
      <c r="I46" s="140">
        <f>G46+H46</f>
        <v>2530.6998276689997</v>
      </c>
    </row>
    <row r="47" spans="1:21" ht="13.5" thickBot="1" x14ac:dyDescent="0.25">
      <c r="A47" s="139" t="s">
        <v>69</v>
      </c>
      <c r="B47" s="127">
        <f>Schools!J15+Schools!K15+Kindergartens!J15+Kindergartens!K15+Medicine!J15+Medicine!K15+Other!J15+Other!K15</f>
        <v>500.95341812879997</v>
      </c>
      <c r="C47" s="127">
        <f>Schools!J32+Medicine!J32+Medicine!K32</f>
        <v>5.5323172320000005</v>
      </c>
      <c r="D47" s="140">
        <f>Total!J9+Total!K9</f>
        <v>506.48573536079994</v>
      </c>
      <c r="F47" s="139" t="s">
        <v>69</v>
      </c>
      <c r="G47" s="144">
        <f>J23+U23</f>
        <v>500.95341812880008</v>
      </c>
      <c r="H47" s="145">
        <f>J37+U37</f>
        <v>5.5323172320000005</v>
      </c>
      <c r="I47" s="140">
        <f>G47+H47</f>
        <v>506.48573536080011</v>
      </c>
    </row>
    <row r="48" spans="1:21" ht="13.5" thickBot="1" x14ac:dyDescent="0.25">
      <c r="A48" s="141" t="s">
        <v>70</v>
      </c>
      <c r="B48" s="37">
        <f>Schools!J16+Schools!K16+Kindergartens!J16+Kindergartens!K16+Medicine!J16+Medicine!K16+Other!J16+Other!K16</f>
        <v>2003.8136725152003</v>
      </c>
      <c r="C48" s="37">
        <f>Schools!J33+Medicine!J33+Medicine!K33</f>
        <v>20.400419792999998</v>
      </c>
      <c r="D48" s="142">
        <f>Total!J10+Total!K10</f>
        <v>2024.2140923082006</v>
      </c>
      <c r="F48" s="141" t="s">
        <v>70</v>
      </c>
      <c r="G48" s="144">
        <f>J24+U24</f>
        <v>2003.8136725152003</v>
      </c>
      <c r="H48" s="145">
        <f>J38+U38</f>
        <v>20.400419793000001</v>
      </c>
      <c r="I48" s="142">
        <f>G48+H48</f>
        <v>2024.2140923082004</v>
      </c>
    </row>
    <row r="51" spans="2:13" x14ac:dyDescent="0.2">
      <c r="B51" s="11"/>
      <c r="C51" s="11"/>
    </row>
    <row r="55" spans="2:13" x14ac:dyDescent="0.2">
      <c r="J55" s="11"/>
      <c r="K55" s="11"/>
      <c r="L55" s="11"/>
      <c r="M55" s="11"/>
    </row>
    <row r="56" spans="2:13" x14ac:dyDescent="0.2">
      <c r="J56" s="11"/>
      <c r="K56" s="11"/>
      <c r="L56" s="11"/>
      <c r="M56" s="11"/>
    </row>
    <row r="57" spans="2:13" x14ac:dyDescent="0.2">
      <c r="J57" s="11"/>
      <c r="K57" s="11"/>
      <c r="L57" s="11"/>
      <c r="M57" s="11"/>
    </row>
  </sheetData>
  <mergeCells count="44">
    <mergeCell ref="A1:E1"/>
    <mergeCell ref="A10:E10"/>
    <mergeCell ref="A12:C12"/>
    <mergeCell ref="L12:O12"/>
    <mergeCell ref="B13:C13"/>
    <mergeCell ref="D13:E13"/>
    <mergeCell ref="F13:G13"/>
    <mergeCell ref="J13:J19"/>
    <mergeCell ref="M13:N13"/>
    <mergeCell ref="O13:P13"/>
    <mergeCell ref="H13:I13"/>
    <mergeCell ref="H14:I14"/>
    <mergeCell ref="A8:B8"/>
    <mergeCell ref="Q13:R13"/>
    <mergeCell ref="U13:U19"/>
    <mergeCell ref="B14:C14"/>
    <mergeCell ref="D14:E14"/>
    <mergeCell ref="F14:G14"/>
    <mergeCell ref="M14:N14"/>
    <mergeCell ref="O14:P14"/>
    <mergeCell ref="Q14:R14"/>
    <mergeCell ref="S13:T13"/>
    <mergeCell ref="S14:T14"/>
    <mergeCell ref="A26:C26"/>
    <mergeCell ref="L26:N26"/>
    <mergeCell ref="B27:C27"/>
    <mergeCell ref="D27:E27"/>
    <mergeCell ref="F27:G27"/>
    <mergeCell ref="J27:J33"/>
    <mergeCell ref="M27:N27"/>
    <mergeCell ref="H27:I27"/>
    <mergeCell ref="H28:I28"/>
    <mergeCell ref="A44:D44"/>
    <mergeCell ref="O27:P27"/>
    <mergeCell ref="Q27:R27"/>
    <mergeCell ref="U27:U33"/>
    <mergeCell ref="B28:C28"/>
    <mergeCell ref="D28:E28"/>
    <mergeCell ref="F28:G28"/>
    <mergeCell ref="M28:N28"/>
    <mergeCell ref="O28:P28"/>
    <mergeCell ref="Q28:R28"/>
    <mergeCell ref="S27:T27"/>
    <mergeCell ref="S28:T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B2" sqref="B2"/>
    </sheetView>
  </sheetViews>
  <sheetFormatPr defaultRowHeight="12.75" x14ac:dyDescent="0.2"/>
  <cols>
    <col min="1" max="1" width="45" customWidth="1"/>
    <col min="2" max="2" width="11.5703125" bestFit="1" customWidth="1"/>
  </cols>
  <sheetData>
    <row r="1" spans="1:2" ht="21" customHeight="1" thickBot="1" x14ac:dyDescent="0.25">
      <c r="A1" s="78" t="s">
        <v>40</v>
      </c>
      <c r="B1" s="78">
        <v>60</v>
      </c>
    </row>
    <row r="2" spans="1:2" ht="26.25" customHeight="1" thickBot="1" x14ac:dyDescent="0.25">
      <c r="A2" s="105" t="s">
        <v>41</v>
      </c>
      <c r="B2" s="149">
        <f>(Total!P6-Total!P8)/1000000</f>
        <v>7.8963988089999981</v>
      </c>
    </row>
    <row r="3" spans="1:2" ht="24" customHeight="1" thickBot="1" x14ac:dyDescent="0.25">
      <c r="A3" s="106" t="s">
        <v>42</v>
      </c>
      <c r="B3" s="107">
        <f>B2/19*12</f>
        <v>4.9871992477894729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Lamps</vt:lpstr>
      <vt:lpstr>Schools</vt:lpstr>
      <vt:lpstr>Kindergartens</vt:lpstr>
      <vt:lpstr>Medicine</vt:lpstr>
      <vt:lpstr>Other</vt:lpstr>
      <vt:lpstr>Total</vt:lpstr>
      <vt:lpstr>Total (devided by years)</vt:lpstr>
      <vt:lpstr>SSC threshold level</vt:lpstr>
    </vt:vector>
  </TitlesOfParts>
  <Company>ICF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Анна </cp:lastModifiedBy>
  <cp:lastPrinted>2012-12-07T10:41:33Z</cp:lastPrinted>
  <dcterms:created xsi:type="dcterms:W3CDTF">2010-03-31T09:11:07Z</dcterms:created>
  <dcterms:modified xsi:type="dcterms:W3CDTF">2012-12-14T10:09:13Z</dcterms:modified>
</cp:coreProperties>
</file>