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345" tabRatio="740" activeTab="1"/>
  </bookViews>
  <sheets>
    <sheet name="Lamps" sheetId="1" r:id="rId1"/>
    <sheet name="Reduction" sheetId="2" r:id="rId2"/>
  </sheets>
  <definedNames/>
  <calcPr fullCalcOnLoad="1"/>
</workbook>
</file>

<file path=xl/sharedStrings.xml><?xml version="1.0" encoding="utf-8"?>
<sst xmlns="http://schemas.openxmlformats.org/spreadsheetml/2006/main" count="67" uniqueCount="21">
  <si>
    <t>Total</t>
  </si>
  <si>
    <t>100 W</t>
  </si>
  <si>
    <t>150 W</t>
  </si>
  <si>
    <t>Electricity Consumption Basescenario</t>
  </si>
  <si>
    <t>Days</t>
  </si>
  <si>
    <t>Hours</t>
  </si>
  <si>
    <t>GHG Emissions Basescenario</t>
  </si>
  <si>
    <t>Electricity Consumption Project</t>
  </si>
  <si>
    <t>GHG Emissions Project</t>
  </si>
  <si>
    <t>100W</t>
  </si>
  <si>
    <t>150W</t>
  </si>
  <si>
    <t>100W+150W</t>
  </si>
  <si>
    <t>Operation</t>
  </si>
  <si>
    <t>Electricity Consumption Basescenario (kWt-h)</t>
  </si>
  <si>
    <t>GHG Emission Reduction (tonnes)</t>
  </si>
  <si>
    <t>CEF for Ukraine</t>
  </si>
  <si>
    <t>Gorlivka</t>
  </si>
  <si>
    <t>Number</t>
  </si>
  <si>
    <t>Kramotorsk</t>
  </si>
  <si>
    <t>Kramatorsk</t>
  </si>
  <si>
    <t>Fraction of CFLs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</si>
</sst>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.00_);_(* \(#,##0.00\);_(* &quot;-&quot;??_);_(@_)"/>
    <numFmt numFmtId="181" formatCode="_(* #,##0_);_(* \(#,##0\);_(* &quot;-&quot;??_);_(@_)"/>
    <numFmt numFmtId="182" formatCode="0.000"/>
    <numFmt numFmtId="183" formatCode="0.0%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Black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4" borderId="0" xfId="0" applyFill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 vertical="center"/>
    </xf>
    <xf numFmtId="0" fontId="0" fillId="4" borderId="10" xfId="0" applyFill="1" applyBorder="1" applyAlignment="1">
      <alignment/>
    </xf>
    <xf numFmtId="0" fontId="0" fillId="4" borderId="0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5" fillId="4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12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 vertical="center"/>
    </xf>
    <xf numFmtId="0" fontId="0" fillId="32" borderId="10" xfId="0" applyFill="1" applyBorder="1" applyAlignment="1">
      <alignment/>
    </xf>
    <xf numFmtId="0" fontId="0" fillId="32" borderId="0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20" xfId="0" applyFill="1" applyBorder="1" applyAlignment="1">
      <alignment vertical="center"/>
    </xf>
    <xf numFmtId="0" fontId="5" fillId="32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4" xfId="0" applyFill="1" applyBorder="1" applyAlignment="1">
      <alignment/>
    </xf>
    <xf numFmtId="0" fontId="0" fillId="34" borderId="20" xfId="0" applyFill="1" applyBorder="1" applyAlignment="1">
      <alignment vertical="center"/>
    </xf>
    <xf numFmtId="0" fontId="5" fillId="34" borderId="0" xfId="0" applyFont="1" applyFill="1" applyAlignment="1">
      <alignment/>
    </xf>
    <xf numFmtId="0" fontId="6" fillId="35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" fontId="0" fillId="4" borderId="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1" fontId="0" fillId="34" borderId="14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34" borderId="0" xfId="0" applyNumberFormat="1" applyFill="1" applyAlignment="1">
      <alignment/>
    </xf>
    <xf numFmtId="1" fontId="0" fillId="34" borderId="0" xfId="0" applyNumberFormat="1" applyFill="1" applyBorder="1" applyAlignment="1">
      <alignment/>
    </xf>
    <xf numFmtId="1" fontId="0" fillId="34" borderId="18" xfId="0" applyNumberFormat="1" applyFill="1" applyBorder="1" applyAlignment="1">
      <alignment/>
    </xf>
    <xf numFmtId="1" fontId="0" fillId="34" borderId="19" xfId="0" applyNumberFormat="1" applyFill="1" applyBorder="1" applyAlignment="1">
      <alignment/>
    </xf>
    <xf numFmtId="1" fontId="0" fillId="34" borderId="21" xfId="0" applyNumberFormat="1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10" xfId="0" applyFill="1" applyBorder="1" applyAlignment="1">
      <alignment vertical="center"/>
    </xf>
    <xf numFmtId="184" fontId="0" fillId="0" borderId="0" xfId="0" applyNumberFormat="1" applyAlignment="1">
      <alignment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4" borderId="23" xfId="0" applyFill="1" applyBorder="1" applyAlignment="1">
      <alignment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4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 vertical="center"/>
    </xf>
    <xf numFmtId="0" fontId="0" fillId="32" borderId="24" xfId="0" applyFill="1" applyBorder="1" applyAlignment="1">
      <alignment vertical="center"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4" borderId="24" xfId="0" applyFill="1" applyBorder="1" applyAlignment="1">
      <alignment vertical="center"/>
    </xf>
    <xf numFmtId="1" fontId="0" fillId="34" borderId="25" xfId="0" applyNumberFormat="1" applyFill="1" applyBorder="1" applyAlignment="1">
      <alignment/>
    </xf>
    <xf numFmtId="0" fontId="0" fillId="34" borderId="26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7.421875" style="0" customWidth="1"/>
    <col min="2" max="2" width="16.7109375" style="0" customWidth="1"/>
    <col min="3" max="3" width="12.28125" style="0" customWidth="1"/>
  </cols>
  <sheetData>
    <row r="2" spans="1:3" ht="27.75" customHeight="1">
      <c r="A2" s="3"/>
      <c r="B2" s="54" t="s">
        <v>17</v>
      </c>
      <c r="C2" s="55"/>
    </row>
    <row r="3" spans="1:3" ht="22.5" customHeight="1">
      <c r="A3" s="3"/>
      <c r="B3" s="38" t="s">
        <v>9</v>
      </c>
      <c r="C3" s="38" t="s">
        <v>10</v>
      </c>
    </row>
    <row r="4" spans="1:3" ht="22.5" customHeight="1">
      <c r="A4" s="40" t="s">
        <v>16</v>
      </c>
      <c r="B4" s="3">
        <v>33252</v>
      </c>
      <c r="C4" s="3">
        <v>156</v>
      </c>
    </row>
  </sheetData>
  <sheetProtection/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4"/>
  <sheetViews>
    <sheetView tabSelected="1" zoomScalePageLayoutView="0" workbookViewId="0" topLeftCell="A7">
      <selection activeCell="AI35" sqref="AI35"/>
    </sheetView>
  </sheetViews>
  <sheetFormatPr defaultColWidth="9.140625" defaultRowHeight="12.75"/>
  <cols>
    <col min="1" max="1" width="13.57421875" style="0" customWidth="1"/>
    <col min="3" max="3" width="9.00390625" style="0" customWidth="1"/>
    <col min="12" max="12" width="9.57421875" style="0" bestFit="1" customWidth="1"/>
    <col min="16" max="16" width="13.57421875" style="0" customWidth="1"/>
    <col min="33" max="43" width="9.140625" style="45" customWidth="1"/>
  </cols>
  <sheetData>
    <row r="1" spans="26:30" ht="12.75">
      <c r="Z1" s="6"/>
      <c r="AA1" s="6"/>
      <c r="AB1" s="6"/>
      <c r="AC1" s="6"/>
      <c r="AD1" s="6"/>
    </row>
    <row r="2" spans="1:30" ht="20.25" customHeight="1">
      <c r="A2" s="3"/>
      <c r="B2" s="3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56"/>
      <c r="N2" s="56"/>
      <c r="O2" s="6"/>
      <c r="P2" s="3"/>
      <c r="Q2" s="3"/>
      <c r="R2" s="3" t="s">
        <v>2</v>
      </c>
      <c r="S2" s="3" t="s">
        <v>0</v>
      </c>
      <c r="Z2" s="6"/>
      <c r="AA2" s="6"/>
      <c r="AB2" s="56"/>
      <c r="AC2" s="56"/>
      <c r="AD2" s="6"/>
    </row>
    <row r="3" spans="1:30" ht="12.75">
      <c r="A3" s="2" t="s">
        <v>18</v>
      </c>
      <c r="B3" s="3">
        <v>22061</v>
      </c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6"/>
      <c r="P3" s="2" t="s">
        <v>18</v>
      </c>
      <c r="Q3" s="3"/>
      <c r="R3" s="3">
        <v>1600</v>
      </c>
      <c r="S3" s="3">
        <f>R3+B3</f>
        <v>23661</v>
      </c>
      <c r="Z3" s="6"/>
      <c r="AA3" s="7"/>
      <c r="AB3" s="7"/>
      <c r="AC3" s="7"/>
      <c r="AD3" s="6"/>
    </row>
    <row r="4" spans="3:43" ht="12.7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S4" s="5"/>
      <c r="Z4" s="6"/>
      <c r="AA4" s="6"/>
      <c r="AB4" s="6"/>
      <c r="AC4" s="6"/>
      <c r="AD4" s="6"/>
      <c r="AF4" s="30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</row>
    <row r="5" spans="1:43" ht="22.5">
      <c r="A5" s="1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P5" s="29" t="s">
        <v>10</v>
      </c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F5" s="37" t="s">
        <v>11</v>
      </c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</row>
    <row r="6" spans="1:43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F6" s="30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</row>
    <row r="7" spans="1:43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"/>
      <c r="AB7" s="6"/>
      <c r="AD7" s="6"/>
      <c r="AE7" s="6"/>
      <c r="AF7" s="31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</row>
    <row r="8" spans="1:43" ht="15.75" customHeight="1">
      <c r="A8" s="16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"/>
      <c r="AB8" s="6"/>
      <c r="AD8" s="6"/>
      <c r="AE8" s="6"/>
      <c r="AF8" s="32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</row>
    <row r="9" spans="1:43" ht="13.5" thickBot="1">
      <c r="A9" s="57" t="s">
        <v>12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8"/>
      <c r="P9" s="24" t="s">
        <v>12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6"/>
      <c r="AD9" s="6"/>
      <c r="AE9" s="6"/>
      <c r="AF9" s="32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</row>
    <row r="10" spans="1:43" ht="12.75">
      <c r="A10" s="17" t="s">
        <v>4</v>
      </c>
      <c r="B10" s="9">
        <f>365-31-7</f>
        <v>327</v>
      </c>
      <c r="C10" s="9">
        <v>365</v>
      </c>
      <c r="D10" s="9">
        <v>365</v>
      </c>
      <c r="E10" s="9">
        <v>365</v>
      </c>
      <c r="F10" s="9">
        <v>365</v>
      </c>
      <c r="G10" s="9">
        <v>365</v>
      </c>
      <c r="H10" s="9">
        <v>365</v>
      </c>
      <c r="I10" s="9">
        <v>365</v>
      </c>
      <c r="J10" s="9">
        <v>365</v>
      </c>
      <c r="K10" s="10">
        <v>365</v>
      </c>
      <c r="L10" s="8"/>
      <c r="N10" s="39"/>
      <c r="P10" s="25" t="s">
        <v>4</v>
      </c>
      <c r="Q10" s="20">
        <f>365-31-7</f>
        <v>327</v>
      </c>
      <c r="R10" s="20">
        <v>365</v>
      </c>
      <c r="S10" s="20">
        <v>365</v>
      </c>
      <c r="T10" s="20">
        <v>365</v>
      </c>
      <c r="U10" s="20">
        <v>365</v>
      </c>
      <c r="V10" s="20">
        <v>365</v>
      </c>
      <c r="W10" s="20">
        <v>365</v>
      </c>
      <c r="X10" s="20">
        <v>365</v>
      </c>
      <c r="Y10" s="20">
        <v>365</v>
      </c>
      <c r="Z10" s="20">
        <v>365</v>
      </c>
      <c r="AA10" s="1"/>
      <c r="AB10" s="6"/>
      <c r="AD10" s="6"/>
      <c r="AE10" s="6"/>
      <c r="AF10" s="32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</row>
    <row r="11" spans="1:43" ht="12.75">
      <c r="A11" s="13" t="s">
        <v>5</v>
      </c>
      <c r="B11" s="14">
        <v>9.56</v>
      </c>
      <c r="C11" s="14">
        <v>9.56</v>
      </c>
      <c r="D11" s="14">
        <v>9.56</v>
      </c>
      <c r="E11" s="14">
        <v>9.56</v>
      </c>
      <c r="F11" s="14">
        <v>9.56</v>
      </c>
      <c r="G11" s="14">
        <v>9.56</v>
      </c>
      <c r="H11" s="14">
        <v>9.56</v>
      </c>
      <c r="I11" s="14">
        <v>9.56</v>
      </c>
      <c r="J11" s="14">
        <v>9.56</v>
      </c>
      <c r="K11" s="12">
        <v>9.56</v>
      </c>
      <c r="L11" s="8"/>
      <c r="N11" s="39"/>
      <c r="P11" s="22" t="s">
        <v>5</v>
      </c>
      <c r="Q11" s="23">
        <v>9.56</v>
      </c>
      <c r="R11" s="23">
        <v>9.56</v>
      </c>
      <c r="S11" s="23">
        <v>9.56</v>
      </c>
      <c r="T11" s="23">
        <v>9.56</v>
      </c>
      <c r="U11" s="23">
        <v>9.56</v>
      </c>
      <c r="V11" s="23">
        <v>9.56</v>
      </c>
      <c r="W11" s="23">
        <v>9.56</v>
      </c>
      <c r="X11" s="23">
        <v>9.56</v>
      </c>
      <c r="Y11" s="23">
        <v>9.56</v>
      </c>
      <c r="Z11" s="23">
        <v>9.56</v>
      </c>
      <c r="AA11" s="1"/>
      <c r="AB11" s="6"/>
      <c r="AD11" s="6"/>
      <c r="AE11" s="6"/>
      <c r="AF11" s="32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</row>
    <row r="12" spans="1:43" ht="13.5" thickBot="1">
      <c r="A12" s="58" t="s">
        <v>20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60">
        <v>0</v>
      </c>
      <c r="L12" s="8"/>
      <c r="N12" s="41"/>
      <c r="P12" s="52" t="s">
        <v>20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52">
        <v>0</v>
      </c>
      <c r="W12" s="23">
        <v>0</v>
      </c>
      <c r="X12" s="23">
        <v>0</v>
      </c>
      <c r="Y12" s="23">
        <v>0</v>
      </c>
      <c r="Z12" s="23">
        <v>0</v>
      </c>
      <c r="AA12" s="1"/>
      <c r="AB12" s="6"/>
      <c r="AD12" s="6"/>
      <c r="AE12" s="6"/>
      <c r="AF12" s="32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</row>
    <row r="13" spans="1:43" ht="13.5" thickBot="1">
      <c r="A13" s="15"/>
      <c r="B13" s="11"/>
      <c r="C13" s="11"/>
      <c r="D13" s="11"/>
      <c r="E13" s="42"/>
      <c r="F13" s="42"/>
      <c r="G13" s="42"/>
      <c r="H13" s="42"/>
      <c r="I13" s="42"/>
      <c r="J13" s="42"/>
      <c r="K13" s="42"/>
      <c r="L13" s="8"/>
      <c r="N13" s="41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6"/>
      <c r="AD13" s="6"/>
      <c r="AE13" s="6"/>
      <c r="AF13" s="32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</row>
    <row r="14" spans="1:43" ht="12.75">
      <c r="A14" s="17"/>
      <c r="B14" s="9">
        <v>2011</v>
      </c>
      <c r="C14" s="9">
        <v>2012</v>
      </c>
      <c r="D14" s="9">
        <v>2013</v>
      </c>
      <c r="E14" s="9">
        <v>2014</v>
      </c>
      <c r="F14" s="9">
        <v>2015</v>
      </c>
      <c r="G14" s="9">
        <v>2016</v>
      </c>
      <c r="H14" s="9">
        <v>2017</v>
      </c>
      <c r="I14" s="9">
        <v>2018</v>
      </c>
      <c r="J14" s="9">
        <v>2019</v>
      </c>
      <c r="K14" s="10">
        <v>2020</v>
      </c>
      <c r="L14" s="8"/>
      <c r="N14" s="41"/>
      <c r="P14" s="52"/>
      <c r="Q14" s="23">
        <v>2011</v>
      </c>
      <c r="R14" s="23">
        <v>2012</v>
      </c>
      <c r="S14" s="23">
        <v>2013</v>
      </c>
      <c r="T14" s="23">
        <v>2014</v>
      </c>
      <c r="U14" s="23">
        <v>2015</v>
      </c>
      <c r="V14" s="23">
        <v>2016</v>
      </c>
      <c r="W14" s="23">
        <v>2017</v>
      </c>
      <c r="X14" s="23">
        <v>2018</v>
      </c>
      <c r="Y14" s="23">
        <v>2019</v>
      </c>
      <c r="Z14" s="23">
        <v>2020</v>
      </c>
      <c r="AA14" s="1"/>
      <c r="AB14" s="6"/>
      <c r="AD14" s="6"/>
      <c r="AE14" s="6"/>
      <c r="AF14" s="32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</row>
    <row r="15" spans="1:43" ht="13.5" thickBot="1">
      <c r="A15" s="61" t="s">
        <v>15</v>
      </c>
      <c r="B15" s="59">
        <v>1.227</v>
      </c>
      <c r="C15" s="59">
        <v>1.227</v>
      </c>
      <c r="D15" s="59">
        <v>1.227</v>
      </c>
      <c r="E15" s="59">
        <v>1.227</v>
      </c>
      <c r="F15" s="59">
        <v>1.227</v>
      </c>
      <c r="G15" s="59">
        <v>1.227</v>
      </c>
      <c r="H15" s="59">
        <v>1.227</v>
      </c>
      <c r="I15" s="59">
        <v>1.227</v>
      </c>
      <c r="J15" s="59">
        <v>1.227</v>
      </c>
      <c r="K15" s="60">
        <v>1.227</v>
      </c>
      <c r="L15" s="8"/>
      <c r="N15" s="41"/>
      <c r="P15" s="52" t="s">
        <v>15</v>
      </c>
      <c r="Q15" s="23">
        <v>1.227</v>
      </c>
      <c r="R15" s="23">
        <v>1.227</v>
      </c>
      <c r="S15" s="23">
        <v>1.227</v>
      </c>
      <c r="T15" s="23">
        <v>1.227</v>
      </c>
      <c r="U15" s="23">
        <v>1.227</v>
      </c>
      <c r="V15" s="23">
        <v>1.227</v>
      </c>
      <c r="W15" s="23">
        <v>1.227</v>
      </c>
      <c r="X15" s="23">
        <v>1.227</v>
      </c>
      <c r="Y15" s="23">
        <v>1.227</v>
      </c>
      <c r="Z15" s="23">
        <v>1.227</v>
      </c>
      <c r="AA15" s="1"/>
      <c r="AF15" s="32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</row>
    <row r="16" spans="1:43" ht="13.5" thickBot="1">
      <c r="A16" s="1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N16" s="41"/>
      <c r="P16" s="24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F16" s="33" t="s">
        <v>3</v>
      </c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9"/>
    </row>
    <row r="17" spans="1:43" ht="13.5" thickBot="1">
      <c r="A17" s="62" t="s">
        <v>13</v>
      </c>
      <c r="B17" s="63"/>
      <c r="C17" s="63"/>
      <c r="D17" s="64"/>
      <c r="E17" s="11"/>
      <c r="F17" s="11"/>
      <c r="G17" s="11"/>
      <c r="H17" s="11"/>
      <c r="I17" s="11"/>
      <c r="J17" s="11"/>
      <c r="K17" s="11"/>
      <c r="L17" s="11"/>
      <c r="N17" s="41"/>
      <c r="P17" s="25" t="s">
        <v>3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7"/>
      <c r="AF17" s="34"/>
      <c r="AG17" s="43">
        <v>2011</v>
      </c>
      <c r="AH17" s="43">
        <v>2012</v>
      </c>
      <c r="AI17" s="43">
        <v>2013</v>
      </c>
      <c r="AJ17" s="43">
        <v>2014</v>
      </c>
      <c r="AK17" s="50">
        <v>2015</v>
      </c>
      <c r="AL17" s="50">
        <v>2016</v>
      </c>
      <c r="AM17" s="50">
        <v>2017</v>
      </c>
      <c r="AN17" s="50">
        <v>2018</v>
      </c>
      <c r="AO17" s="50">
        <v>2019</v>
      </c>
      <c r="AP17" s="50">
        <v>2020</v>
      </c>
      <c r="AQ17" s="44" t="s">
        <v>0</v>
      </c>
    </row>
    <row r="18" spans="1:46" ht="13.5" thickBot="1">
      <c r="A18" s="17"/>
      <c r="B18" s="9">
        <v>2011</v>
      </c>
      <c r="C18" s="9">
        <v>2012</v>
      </c>
      <c r="D18" s="9">
        <v>2013</v>
      </c>
      <c r="E18" s="9">
        <v>2014</v>
      </c>
      <c r="F18" s="9">
        <v>2015</v>
      </c>
      <c r="G18" s="9">
        <v>2016</v>
      </c>
      <c r="H18" s="9">
        <v>2017</v>
      </c>
      <c r="I18" s="9">
        <v>2018</v>
      </c>
      <c r="J18" s="9">
        <v>2019</v>
      </c>
      <c r="K18" s="9">
        <v>2020</v>
      </c>
      <c r="L18" s="10" t="s">
        <v>0</v>
      </c>
      <c r="N18" s="41"/>
      <c r="P18" s="22"/>
      <c r="Q18" s="23">
        <v>2011</v>
      </c>
      <c r="R18" s="23">
        <v>2012</v>
      </c>
      <c r="S18" s="23">
        <v>2013</v>
      </c>
      <c r="T18" s="51">
        <v>2014</v>
      </c>
      <c r="U18" s="51">
        <v>2015</v>
      </c>
      <c r="V18" s="51">
        <v>2016</v>
      </c>
      <c r="W18" s="51">
        <v>2017</v>
      </c>
      <c r="X18" s="51">
        <v>2018</v>
      </c>
      <c r="Y18" s="51">
        <v>2019</v>
      </c>
      <c r="Z18" s="51">
        <v>2020</v>
      </c>
      <c r="AA18" s="21" t="s">
        <v>0</v>
      </c>
      <c r="AF18" s="34" t="s">
        <v>19</v>
      </c>
      <c r="AG18" s="43">
        <f>Q19+B19</f>
        <v>7646802.132</v>
      </c>
      <c r="AH18" s="43">
        <f>R19+C19</f>
        <v>8535421.34</v>
      </c>
      <c r="AI18" s="43">
        <f>S19+D19</f>
        <v>8535421.34</v>
      </c>
      <c r="AJ18" s="43">
        <f>T19+E19</f>
        <v>8535421.34</v>
      </c>
      <c r="AK18" s="43">
        <f>U19+F19</f>
        <v>8535421.34</v>
      </c>
      <c r="AL18" s="43">
        <f>V19+G19</f>
        <v>8535421.34</v>
      </c>
      <c r="AM18" s="43">
        <f>W19+H19</f>
        <v>8535421.34</v>
      </c>
      <c r="AN18" s="43">
        <f>X19+I19</f>
        <v>8535421.34</v>
      </c>
      <c r="AO18" s="43">
        <f>Y19+J19</f>
        <v>8535421.34</v>
      </c>
      <c r="AP18" s="43">
        <f>Z19+K19</f>
        <v>8535421.34</v>
      </c>
      <c r="AQ18" s="35">
        <f>SUM(AG18:AP18)</f>
        <v>84465594.19200002</v>
      </c>
      <c r="AT18" s="45"/>
    </row>
    <row r="19" spans="1:43" ht="13.5" thickBot="1">
      <c r="A19" s="13" t="s">
        <v>19</v>
      </c>
      <c r="B19" s="14">
        <f>B$11*B$10*($B3*0.1)</f>
        <v>6896533.332</v>
      </c>
      <c r="C19" s="14">
        <f>C$11*C$10*($B3*0.1)</f>
        <v>7697965.34</v>
      </c>
      <c r="D19" s="14">
        <f>D$11*D$10*($B3*0.1)</f>
        <v>7697965.34</v>
      </c>
      <c r="E19" s="14">
        <f>E$11*E$10*($B3*0.1)</f>
        <v>7697965.34</v>
      </c>
      <c r="F19" s="14">
        <f>F$11*F$10*($B3*0.1)</f>
        <v>7697965.34</v>
      </c>
      <c r="G19" s="14">
        <f>G$11*G$10*($B3*0.1)</f>
        <v>7697965.34</v>
      </c>
      <c r="H19" s="14">
        <f>H$11*H$10*($B3*0.1)</f>
        <v>7697965.34</v>
      </c>
      <c r="I19" s="14">
        <f>I$11*I$10*($B3*0.1)</f>
        <v>7697965.34</v>
      </c>
      <c r="J19" s="14">
        <f>J$11*J$10*($B3*0.1)</f>
        <v>7697965.34</v>
      </c>
      <c r="K19" s="14">
        <f>K$11*K$10*($B3*0.1)</f>
        <v>7697965.34</v>
      </c>
      <c r="L19" s="12">
        <f>SUM(B19:K19)</f>
        <v>76178221.39200002</v>
      </c>
      <c r="P19" s="22" t="s">
        <v>19</v>
      </c>
      <c r="Q19" s="23">
        <f>Q$11*Q$10*($R3*0.15)</f>
        <v>750268.8</v>
      </c>
      <c r="R19" s="23">
        <f>R$11*R$10*($R3*0.15)</f>
        <v>837456</v>
      </c>
      <c r="S19" s="23">
        <f>S$11*S$10*($R3*0.15)</f>
        <v>837456</v>
      </c>
      <c r="T19" s="23">
        <f>T$11*T$10*($R3*0.15)</f>
        <v>837456</v>
      </c>
      <c r="U19" s="23">
        <f>U$11*U$10*($R3*0.15)</f>
        <v>837456</v>
      </c>
      <c r="V19" s="23">
        <f>V$11*V$10*($R3*0.15)</f>
        <v>837456</v>
      </c>
      <c r="W19" s="23">
        <f>W$11*W$10*($R3*0.15)</f>
        <v>837456</v>
      </c>
      <c r="X19" s="23">
        <f>X$11*X$10*($R3*0.15)</f>
        <v>837456</v>
      </c>
      <c r="Y19" s="23">
        <f>Y$11*Y$10*($R3*0.15)</f>
        <v>837456</v>
      </c>
      <c r="Z19" s="23">
        <f>Z$11*Z$10*($R3*0.15)</f>
        <v>837456</v>
      </c>
      <c r="AA19" s="21">
        <f>SUM(Q19:Z19)</f>
        <v>8287372.8</v>
      </c>
      <c r="AF19" s="36" t="s">
        <v>6</v>
      </c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9"/>
    </row>
    <row r="20" spans="1:43" ht="12.75">
      <c r="A20" s="68" t="s">
        <v>6</v>
      </c>
      <c r="B20" s="66"/>
      <c r="C20" s="65"/>
      <c r="D20" s="11"/>
      <c r="E20" s="11"/>
      <c r="F20" s="11"/>
      <c r="G20" s="11"/>
      <c r="H20" s="11"/>
      <c r="I20" s="11"/>
      <c r="J20" s="11"/>
      <c r="K20" s="11"/>
      <c r="L20" s="69"/>
      <c r="P20" s="28" t="s">
        <v>6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7"/>
      <c r="AF20" s="34"/>
      <c r="AG20" s="43">
        <v>2011</v>
      </c>
      <c r="AH20" s="43">
        <v>2012</v>
      </c>
      <c r="AI20" s="43">
        <v>2013</v>
      </c>
      <c r="AJ20" s="43">
        <v>2014</v>
      </c>
      <c r="AK20" s="50">
        <v>2015</v>
      </c>
      <c r="AL20" s="50">
        <v>2016</v>
      </c>
      <c r="AM20" s="50">
        <v>2017</v>
      </c>
      <c r="AN20" s="50">
        <v>2018</v>
      </c>
      <c r="AO20" s="50">
        <v>2019</v>
      </c>
      <c r="AP20" s="50">
        <v>2020</v>
      </c>
      <c r="AQ20" s="44" t="s">
        <v>0</v>
      </c>
    </row>
    <row r="21" spans="1:43" ht="13.5" thickBot="1">
      <c r="A21" s="13"/>
      <c r="B21" s="14">
        <v>2011</v>
      </c>
      <c r="C21" s="14">
        <v>2012</v>
      </c>
      <c r="D21" s="14">
        <v>2013</v>
      </c>
      <c r="E21" s="14">
        <v>2014</v>
      </c>
      <c r="F21" s="14">
        <v>2015</v>
      </c>
      <c r="G21" s="14">
        <v>2016</v>
      </c>
      <c r="H21" s="14">
        <v>2017</v>
      </c>
      <c r="I21" s="14">
        <v>2018</v>
      </c>
      <c r="J21" s="14">
        <v>2019</v>
      </c>
      <c r="K21" s="14">
        <v>2020</v>
      </c>
      <c r="L21" s="12" t="s">
        <v>0</v>
      </c>
      <c r="P21" s="22"/>
      <c r="Q21" s="23">
        <v>2011</v>
      </c>
      <c r="R21" s="23">
        <v>2012</v>
      </c>
      <c r="S21" s="23">
        <v>2013</v>
      </c>
      <c r="T21" s="51">
        <v>2014</v>
      </c>
      <c r="U21" s="51">
        <v>2015</v>
      </c>
      <c r="V21" s="51">
        <v>2016</v>
      </c>
      <c r="W21" s="51">
        <v>2017</v>
      </c>
      <c r="X21" s="51">
        <v>2018</v>
      </c>
      <c r="Y21" s="51">
        <v>2019</v>
      </c>
      <c r="Z21" s="51">
        <v>2020</v>
      </c>
      <c r="AA21" s="21" t="s">
        <v>0</v>
      </c>
      <c r="AF21" s="34" t="s">
        <v>19</v>
      </c>
      <c r="AG21" s="43">
        <f>Q22+B22</f>
        <v>9382.626215964003</v>
      </c>
      <c r="AH21" s="43">
        <f>R22+C22</f>
        <v>10472.961984180001</v>
      </c>
      <c r="AI21" s="43">
        <f>S22+D22</f>
        <v>10472.961984180001</v>
      </c>
      <c r="AJ21" s="43">
        <f>T22+E22</f>
        <v>10472.961984180001</v>
      </c>
      <c r="AK21" s="43">
        <f>U22+F22</f>
        <v>10472.961984180001</v>
      </c>
      <c r="AL21" s="43">
        <f>V22+G22</f>
        <v>10472.961984180001</v>
      </c>
      <c r="AM21" s="43">
        <f>W22+H22</f>
        <v>10472.961984180001</v>
      </c>
      <c r="AN21" s="43">
        <f>X22+I22</f>
        <v>10472.961984180001</v>
      </c>
      <c r="AO21" s="43">
        <f>Y22+J22</f>
        <v>10472.961984180001</v>
      </c>
      <c r="AP21" s="43">
        <f>Z22+K22</f>
        <v>10472.961984180001</v>
      </c>
      <c r="AQ21" s="35">
        <f>SUM(AG21:AP21)</f>
        <v>103639.28407358401</v>
      </c>
    </row>
    <row r="22" spans="1:43" ht="13.5" thickBot="1">
      <c r="A22" s="61" t="s">
        <v>19</v>
      </c>
      <c r="B22" s="59">
        <f>B19*(1-B12)*B$15/1000</f>
        <v>8462.046398364002</v>
      </c>
      <c r="C22" s="59">
        <f aca="true" t="shared" si="0" ref="C22:K22">C19*(1-C12)*C$15/1000</f>
        <v>9445.403472180002</v>
      </c>
      <c r="D22" s="59">
        <f t="shared" si="0"/>
        <v>9445.403472180002</v>
      </c>
      <c r="E22" s="59">
        <f t="shared" si="0"/>
        <v>9445.403472180002</v>
      </c>
      <c r="F22" s="59">
        <f t="shared" si="0"/>
        <v>9445.403472180002</v>
      </c>
      <c r="G22" s="59">
        <f t="shared" si="0"/>
        <v>9445.403472180002</v>
      </c>
      <c r="H22" s="59">
        <f t="shared" si="0"/>
        <v>9445.403472180002</v>
      </c>
      <c r="I22" s="59">
        <f t="shared" si="0"/>
        <v>9445.403472180002</v>
      </c>
      <c r="J22" s="59">
        <f t="shared" si="0"/>
        <v>9445.403472180002</v>
      </c>
      <c r="K22" s="59">
        <f t="shared" si="0"/>
        <v>9445.403472180002</v>
      </c>
      <c r="L22" s="60">
        <f>SUM(B22:K22)</f>
        <v>93470.677647984</v>
      </c>
      <c r="P22" s="22" t="s">
        <v>19</v>
      </c>
      <c r="Q22" s="23">
        <f>Q19*(1-Q12)*Q$15/1000</f>
        <v>920.5798176000001</v>
      </c>
      <c r="R22" s="23">
        <f aca="true" t="shared" si="1" ref="R22:Z22">R19*(1-R12)*R$15/1000</f>
        <v>1027.558512</v>
      </c>
      <c r="S22" s="23">
        <f t="shared" si="1"/>
        <v>1027.558512</v>
      </c>
      <c r="T22" s="23">
        <f t="shared" si="1"/>
        <v>1027.558512</v>
      </c>
      <c r="U22" s="23">
        <f t="shared" si="1"/>
        <v>1027.558512</v>
      </c>
      <c r="V22" s="23">
        <f t="shared" si="1"/>
        <v>1027.558512</v>
      </c>
      <c r="W22" s="23">
        <f t="shared" si="1"/>
        <v>1027.558512</v>
      </c>
      <c r="X22" s="23">
        <f t="shared" si="1"/>
        <v>1027.558512</v>
      </c>
      <c r="Y22" s="23">
        <f t="shared" si="1"/>
        <v>1027.558512</v>
      </c>
      <c r="Z22" s="23">
        <f t="shared" si="1"/>
        <v>1027.558512</v>
      </c>
      <c r="AA22" s="21">
        <f>SUM(Q22:Z22)</f>
        <v>10168.606425599999</v>
      </c>
      <c r="AF22" s="36" t="s">
        <v>7</v>
      </c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9"/>
    </row>
    <row r="23" spans="1:43" ht="13.5" thickBot="1">
      <c r="A23" s="73" t="s">
        <v>7</v>
      </c>
      <c r="B23" s="71"/>
      <c r="C23" s="72"/>
      <c r="D23" s="11"/>
      <c r="E23" s="11"/>
      <c r="F23" s="11"/>
      <c r="G23" s="11"/>
      <c r="H23" s="11"/>
      <c r="I23" s="11"/>
      <c r="J23" s="11"/>
      <c r="K23" s="11"/>
      <c r="L23" s="11"/>
      <c r="P23" s="28" t="s">
        <v>7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7"/>
      <c r="AF23" s="34"/>
      <c r="AG23" s="43">
        <v>2011</v>
      </c>
      <c r="AH23" s="43">
        <v>2012</v>
      </c>
      <c r="AI23" s="43">
        <v>2013</v>
      </c>
      <c r="AJ23" s="43">
        <v>2014</v>
      </c>
      <c r="AK23" s="50">
        <v>2015</v>
      </c>
      <c r="AL23" s="50">
        <v>2016</v>
      </c>
      <c r="AM23" s="50">
        <v>2017</v>
      </c>
      <c r="AN23" s="50">
        <v>2018</v>
      </c>
      <c r="AO23" s="50">
        <v>2019</v>
      </c>
      <c r="AP23" s="50">
        <v>2020</v>
      </c>
      <c r="AQ23" s="44" t="s">
        <v>0</v>
      </c>
    </row>
    <row r="24" spans="1:43" ht="13.5" thickBot="1">
      <c r="A24" s="17"/>
      <c r="B24" s="9">
        <v>2011</v>
      </c>
      <c r="C24" s="9">
        <v>2012</v>
      </c>
      <c r="D24" s="9">
        <v>2013</v>
      </c>
      <c r="E24" s="9">
        <v>2014</v>
      </c>
      <c r="F24" s="9">
        <v>2015</v>
      </c>
      <c r="G24" s="9">
        <v>2016</v>
      </c>
      <c r="H24" s="9">
        <v>2017</v>
      </c>
      <c r="I24" s="9">
        <v>2018</v>
      </c>
      <c r="J24" s="9">
        <v>2019</v>
      </c>
      <c r="K24" s="9">
        <v>2020</v>
      </c>
      <c r="L24" s="10" t="s">
        <v>0</v>
      </c>
      <c r="P24" s="22"/>
      <c r="Q24" s="23">
        <v>2011</v>
      </c>
      <c r="R24" s="23">
        <v>2012</v>
      </c>
      <c r="S24" s="23">
        <v>2013</v>
      </c>
      <c r="T24" s="51">
        <v>2014</v>
      </c>
      <c r="U24" s="51">
        <v>2015</v>
      </c>
      <c r="V24" s="51">
        <v>2016</v>
      </c>
      <c r="W24" s="51">
        <v>2017</v>
      </c>
      <c r="X24" s="51">
        <v>2018</v>
      </c>
      <c r="Y24" s="51">
        <v>2019</v>
      </c>
      <c r="Z24" s="51">
        <v>2020</v>
      </c>
      <c r="AA24" s="21" t="s">
        <v>0</v>
      </c>
      <c r="AF24" s="34" t="s">
        <v>19</v>
      </c>
      <c r="AG24" s="43">
        <f>Q25+B25</f>
        <v>1539364.0104000003</v>
      </c>
      <c r="AH24" s="43">
        <f>R25+C25</f>
        <v>1718250.3480000002</v>
      </c>
      <c r="AI24" s="43">
        <f>S25+D25</f>
        <v>1718250.3480000002</v>
      </c>
      <c r="AJ24" s="43">
        <f>T25+E25</f>
        <v>1718250.3480000002</v>
      </c>
      <c r="AK24" s="43">
        <f>U25+F25</f>
        <v>1718250.3480000002</v>
      </c>
      <c r="AL24" s="43">
        <f>V25+G25</f>
        <v>1718250.3480000002</v>
      </c>
      <c r="AM24" s="43">
        <f>W25+H25</f>
        <v>1718250.3480000002</v>
      </c>
      <c r="AN24" s="43">
        <f>X25+I25</f>
        <v>1718250.3480000002</v>
      </c>
      <c r="AO24" s="43">
        <f>Y25+J25</f>
        <v>1718250.3480000002</v>
      </c>
      <c r="AP24" s="43">
        <f>Z25+K25</f>
        <v>1718250.3480000002</v>
      </c>
      <c r="AQ24" s="35">
        <f>SUM(AG24:AP24)</f>
        <v>17003617.142400008</v>
      </c>
    </row>
    <row r="25" spans="1:43" ht="13.5" thickBot="1">
      <c r="A25" s="13" t="s">
        <v>19</v>
      </c>
      <c r="B25" s="14">
        <f>B$11*B$10*($B3*0.02)</f>
        <v>1379306.6664000002</v>
      </c>
      <c r="C25" s="14">
        <f>C$11*C$10*($B3*0.02)</f>
        <v>1539593.0680000002</v>
      </c>
      <c r="D25" s="14">
        <f>D$11*D$10*($B3*0.02)</f>
        <v>1539593.0680000002</v>
      </c>
      <c r="E25" s="14">
        <f>E$11*E$10*($B3*0.02)</f>
        <v>1539593.0680000002</v>
      </c>
      <c r="F25" s="14">
        <f>F$11*F$10*($B3*0.02)</f>
        <v>1539593.0680000002</v>
      </c>
      <c r="G25" s="14">
        <f>G$11*G$10*($B3*0.02)</f>
        <v>1539593.0680000002</v>
      </c>
      <c r="H25" s="14">
        <f>H$11*H$10*($B3*0.02)</f>
        <v>1539593.0680000002</v>
      </c>
      <c r="I25" s="14">
        <f>I$11*I$10*($B3*0.02)</f>
        <v>1539593.0680000002</v>
      </c>
      <c r="J25" s="14">
        <f>J$11*J$10*($B3*0.02)</f>
        <v>1539593.0680000002</v>
      </c>
      <c r="K25" s="14">
        <f>K$11*K$10*($B3*0.02)</f>
        <v>1539593.0680000002</v>
      </c>
      <c r="L25" s="12">
        <f>SUM(B25:K25)</f>
        <v>15235644.2784</v>
      </c>
      <c r="P25" s="22" t="s">
        <v>19</v>
      </c>
      <c r="Q25" s="23">
        <f>Q$11*Q$10*($R3*0.032)</f>
        <v>160057.34400000004</v>
      </c>
      <c r="R25" s="23">
        <f>R$11*R$10*($R3*0.032)</f>
        <v>178657.28000000003</v>
      </c>
      <c r="S25" s="23">
        <f>S$11*S$10*($R3*0.032)</f>
        <v>178657.28000000003</v>
      </c>
      <c r="T25" s="23">
        <f>T$11*T$10*($R3*0.032)</f>
        <v>178657.28000000003</v>
      </c>
      <c r="U25" s="23">
        <f>U$11*U$10*($R3*0.032)</f>
        <v>178657.28000000003</v>
      </c>
      <c r="V25" s="23">
        <f>V$11*V$10*($R3*0.032)</f>
        <v>178657.28000000003</v>
      </c>
      <c r="W25" s="23">
        <f>W$11*W$10*($R3*0.032)</f>
        <v>178657.28000000003</v>
      </c>
      <c r="X25" s="23">
        <f>X$11*X$10*($R3*0.032)</f>
        <v>178657.28000000003</v>
      </c>
      <c r="Y25" s="23">
        <f>Y$11*Y$10*($R3*0.032)</f>
        <v>178657.28000000003</v>
      </c>
      <c r="Z25" s="23">
        <f>Z$11*Z$10*($R3*0.032)</f>
        <v>178657.28000000003</v>
      </c>
      <c r="AA25" s="21">
        <f>SUM(Q25:Z25)</f>
        <v>1767972.8640000003</v>
      </c>
      <c r="AF25" s="36" t="s">
        <v>8</v>
      </c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9"/>
    </row>
    <row r="26" spans="1:43" ht="12.75">
      <c r="A26" s="70" t="s">
        <v>8</v>
      </c>
      <c r="B26" s="67"/>
      <c r="C26" s="11"/>
      <c r="D26" s="11"/>
      <c r="E26" s="11"/>
      <c r="F26" s="11"/>
      <c r="G26" s="11"/>
      <c r="H26" s="11"/>
      <c r="I26" s="11"/>
      <c r="J26" s="11"/>
      <c r="K26" s="11"/>
      <c r="L26" s="69"/>
      <c r="P26" s="28" t="s">
        <v>8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7"/>
      <c r="AF26" s="34"/>
      <c r="AG26" s="43">
        <v>2011</v>
      </c>
      <c r="AH26" s="43">
        <v>2012</v>
      </c>
      <c r="AI26" s="43">
        <v>2013</v>
      </c>
      <c r="AJ26" s="43">
        <v>2014</v>
      </c>
      <c r="AK26" s="50">
        <v>2015</v>
      </c>
      <c r="AL26" s="50">
        <v>2016</v>
      </c>
      <c r="AM26" s="50">
        <v>2017</v>
      </c>
      <c r="AN26" s="50">
        <v>2018</v>
      </c>
      <c r="AO26" s="50">
        <v>2019</v>
      </c>
      <c r="AP26" s="50">
        <v>2020</v>
      </c>
      <c r="AQ26" s="44" t="s">
        <v>0</v>
      </c>
    </row>
    <row r="27" spans="1:43" ht="12.75">
      <c r="A27" s="13"/>
      <c r="B27" s="14">
        <v>2011</v>
      </c>
      <c r="C27" s="14">
        <v>2012</v>
      </c>
      <c r="D27" s="14">
        <v>2013</v>
      </c>
      <c r="E27" s="14">
        <v>2014</v>
      </c>
      <c r="F27" s="14">
        <v>2015</v>
      </c>
      <c r="G27" s="14">
        <v>2016</v>
      </c>
      <c r="H27" s="14">
        <v>2017</v>
      </c>
      <c r="I27" s="14">
        <v>2018</v>
      </c>
      <c r="J27" s="14">
        <v>2019</v>
      </c>
      <c r="K27" s="14">
        <v>2020</v>
      </c>
      <c r="L27" s="12" t="s">
        <v>0</v>
      </c>
      <c r="P27" s="22"/>
      <c r="Q27" s="23">
        <v>2011</v>
      </c>
      <c r="R27" s="23">
        <v>2012</v>
      </c>
      <c r="S27" s="23">
        <v>2013</v>
      </c>
      <c r="T27" s="51">
        <v>2014</v>
      </c>
      <c r="U27" s="51">
        <v>2015</v>
      </c>
      <c r="V27" s="51">
        <v>2016</v>
      </c>
      <c r="W27" s="51">
        <v>2017</v>
      </c>
      <c r="X27" s="51">
        <v>2018</v>
      </c>
      <c r="Y27" s="51">
        <v>2019</v>
      </c>
      <c r="Z27" s="51">
        <v>2020</v>
      </c>
      <c r="AA27" s="21" t="s">
        <v>0</v>
      </c>
      <c r="AF27" s="34" t="s">
        <v>19</v>
      </c>
      <c r="AG27" s="43">
        <f>Q28+B28</f>
        <v>1888.7996407608002</v>
      </c>
      <c r="AH27" s="43">
        <f>R28+C28</f>
        <v>2108.2931769960005</v>
      </c>
      <c r="AI27" s="43">
        <f>S28+D28</f>
        <v>2108.2931769960005</v>
      </c>
      <c r="AJ27" s="43">
        <f>T28+E28</f>
        <v>2108.2931769960005</v>
      </c>
      <c r="AK27" s="43">
        <f>U28+F28</f>
        <v>2108.2931769960005</v>
      </c>
      <c r="AL27" s="43">
        <f>V28+G28</f>
        <v>2108.2931769960005</v>
      </c>
      <c r="AM27" s="43">
        <f>W28+H28</f>
        <v>2108.2931769960005</v>
      </c>
      <c r="AN27" s="43">
        <f>X28+I28</f>
        <v>2108.2931769960005</v>
      </c>
      <c r="AO27" s="43">
        <f>Y28+J28</f>
        <v>2108.2931769960005</v>
      </c>
      <c r="AP27" s="43">
        <f>Z28+K28</f>
        <v>2108.2931769960005</v>
      </c>
      <c r="AQ27" s="35">
        <f>SUM(AG27:AP27)</f>
        <v>20863.43823372481</v>
      </c>
    </row>
    <row r="28" spans="1:43" ht="13.5" thickBot="1">
      <c r="A28" s="61" t="s">
        <v>19</v>
      </c>
      <c r="B28" s="59">
        <f>B25*B$15/1000</f>
        <v>1692.4092796728003</v>
      </c>
      <c r="C28" s="59">
        <f>C25*C$15/1000</f>
        <v>1889.0806944360004</v>
      </c>
      <c r="D28" s="59">
        <f>D25*D$15/1000</f>
        <v>1889.0806944360004</v>
      </c>
      <c r="E28" s="59">
        <f>E25*E$15/1000</f>
        <v>1889.0806944360004</v>
      </c>
      <c r="F28" s="59">
        <f>F25*F$15/1000</f>
        <v>1889.0806944360004</v>
      </c>
      <c r="G28" s="59">
        <f>G25*G$15/1000</f>
        <v>1889.0806944360004</v>
      </c>
      <c r="H28" s="59">
        <f>H25*H$15/1000</f>
        <v>1889.0806944360004</v>
      </c>
      <c r="I28" s="59">
        <f>I25*I$15/1000</f>
        <v>1889.0806944360004</v>
      </c>
      <c r="J28" s="59">
        <f>J25*J$15/1000</f>
        <v>1889.0806944360004</v>
      </c>
      <c r="K28" s="59">
        <f>K25*K$15/1000</f>
        <v>1889.0806944360004</v>
      </c>
      <c r="L28" s="60">
        <f>SUM(B28:K28)</f>
        <v>18694.135529596806</v>
      </c>
      <c r="P28" s="74" t="s">
        <v>19</v>
      </c>
      <c r="Q28" s="75">
        <f>Q25*Q$15/1000</f>
        <v>196.39036108800008</v>
      </c>
      <c r="R28" s="75">
        <f>R25*R$15/1000</f>
        <v>219.21248256000007</v>
      </c>
      <c r="S28" s="75">
        <f>S25*S$15/1000</f>
        <v>219.21248256000007</v>
      </c>
      <c r="T28" s="75">
        <f>T25*T$15/1000</f>
        <v>219.21248256000007</v>
      </c>
      <c r="U28" s="75">
        <f>U25*U$15/1000</f>
        <v>219.21248256000007</v>
      </c>
      <c r="V28" s="75">
        <f>V25*V$15/1000</f>
        <v>219.21248256000007</v>
      </c>
      <c r="W28" s="75">
        <f>W25*W$15/1000</f>
        <v>219.21248256000007</v>
      </c>
      <c r="X28" s="75">
        <f>X25*X$15/1000</f>
        <v>219.21248256000007</v>
      </c>
      <c r="Y28" s="75">
        <f>Y25*Y$15/1000</f>
        <v>219.21248256000007</v>
      </c>
      <c r="Z28" s="75">
        <f>Z25*Z$15/1000</f>
        <v>219.21248256000007</v>
      </c>
      <c r="AA28" s="76">
        <f>SUM(Q28:Z28)</f>
        <v>2169.302704128001</v>
      </c>
      <c r="AF28" s="30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</row>
    <row r="29" spans="1:43" ht="13.5" thickBo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F29" s="33" t="s">
        <v>14</v>
      </c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9"/>
    </row>
    <row r="30" spans="1:43" ht="13.5" thickBot="1">
      <c r="A30" s="62" t="s">
        <v>14</v>
      </c>
      <c r="B30" s="63"/>
      <c r="C30" s="64"/>
      <c r="D30" s="11"/>
      <c r="E30" s="11"/>
      <c r="F30" s="11"/>
      <c r="G30" s="11"/>
      <c r="H30" s="11"/>
      <c r="I30" s="11"/>
      <c r="J30" s="11"/>
      <c r="K30" s="11"/>
      <c r="L30" s="11"/>
      <c r="P30" s="25" t="s">
        <v>14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7"/>
      <c r="AF30" s="34"/>
      <c r="AG30" s="43">
        <v>2011</v>
      </c>
      <c r="AH30" s="43">
        <v>2012</v>
      </c>
      <c r="AI30" s="43">
        <v>2013</v>
      </c>
      <c r="AJ30" s="43">
        <v>2014</v>
      </c>
      <c r="AK30" s="50">
        <v>2015</v>
      </c>
      <c r="AL30" s="50">
        <v>2016</v>
      </c>
      <c r="AM30" s="50">
        <v>2017</v>
      </c>
      <c r="AN30" s="50">
        <v>2018</v>
      </c>
      <c r="AO30" s="50">
        <v>2019</v>
      </c>
      <c r="AP30" s="50">
        <v>2020</v>
      </c>
      <c r="AQ30" s="44" t="s">
        <v>0</v>
      </c>
    </row>
    <row r="31" spans="1:43" ht="13.5" thickBot="1">
      <c r="A31" s="17"/>
      <c r="B31" s="9">
        <v>2011</v>
      </c>
      <c r="C31" s="9">
        <v>2012</v>
      </c>
      <c r="D31" s="9">
        <v>2013</v>
      </c>
      <c r="E31" s="9">
        <v>2014</v>
      </c>
      <c r="F31" s="9">
        <v>2015</v>
      </c>
      <c r="G31" s="9">
        <v>2016</v>
      </c>
      <c r="H31" s="9">
        <v>2017</v>
      </c>
      <c r="I31" s="9">
        <v>2018</v>
      </c>
      <c r="J31" s="9">
        <v>2019</v>
      </c>
      <c r="K31" s="9">
        <v>2020</v>
      </c>
      <c r="L31" s="10" t="s">
        <v>0</v>
      </c>
      <c r="P31" s="22"/>
      <c r="Q31" s="23">
        <v>2011</v>
      </c>
      <c r="R31" s="23">
        <v>2012</v>
      </c>
      <c r="S31" s="23">
        <v>2013</v>
      </c>
      <c r="T31" s="51">
        <v>2014</v>
      </c>
      <c r="U31" s="51">
        <v>2015</v>
      </c>
      <c r="V31" s="51">
        <v>2016</v>
      </c>
      <c r="W31" s="51">
        <v>2017</v>
      </c>
      <c r="X31" s="51">
        <v>2018</v>
      </c>
      <c r="Y31" s="51">
        <v>2019</v>
      </c>
      <c r="Z31" s="51">
        <v>2020</v>
      </c>
      <c r="AA31" s="21" t="s">
        <v>0</v>
      </c>
      <c r="AF31" s="77" t="s">
        <v>19</v>
      </c>
      <c r="AG31" s="78">
        <f>Q32+B32</f>
        <v>7493.826575203202</v>
      </c>
      <c r="AH31" s="78">
        <f>R32+C32</f>
        <v>8364.668807184002</v>
      </c>
      <c r="AI31" s="78">
        <f>S32+D32</f>
        <v>8364.668807184002</v>
      </c>
      <c r="AJ31" s="78">
        <f>T32+E32</f>
        <v>8364.668807184002</v>
      </c>
      <c r="AK31" s="78">
        <f>U32+F32</f>
        <v>8364.668807184002</v>
      </c>
      <c r="AL31" s="78">
        <f>V32+G32</f>
        <v>8364.668807184002</v>
      </c>
      <c r="AM31" s="78">
        <f>W32+H32</f>
        <v>8364.668807184002</v>
      </c>
      <c r="AN31" s="78">
        <f>X32+I32</f>
        <v>8364.668807184002</v>
      </c>
      <c r="AO31" s="78">
        <f>Y32+J32</f>
        <v>8364.668807184002</v>
      </c>
      <c r="AP31" s="78">
        <f>Z32+K32</f>
        <v>8364.668807184002</v>
      </c>
      <c r="AQ31" s="79">
        <f>SUM(AG31:AP31)</f>
        <v>82775.84583985922</v>
      </c>
    </row>
    <row r="32" spans="1:27" ht="13.5" thickBot="1">
      <c r="A32" s="61" t="s">
        <v>19</v>
      </c>
      <c r="B32" s="59">
        <f>B22-B28</f>
        <v>6769.637118691202</v>
      </c>
      <c r="C32" s="59">
        <f aca="true" t="shared" si="2" ref="C32:K32">C22-C28</f>
        <v>7556.3227777440015</v>
      </c>
      <c r="D32" s="59">
        <f t="shared" si="2"/>
        <v>7556.3227777440015</v>
      </c>
      <c r="E32" s="59">
        <f t="shared" si="2"/>
        <v>7556.3227777440015</v>
      </c>
      <c r="F32" s="59">
        <f t="shared" si="2"/>
        <v>7556.3227777440015</v>
      </c>
      <c r="G32" s="59">
        <f t="shared" si="2"/>
        <v>7556.3227777440015</v>
      </c>
      <c r="H32" s="59">
        <f t="shared" si="2"/>
        <v>7556.3227777440015</v>
      </c>
      <c r="I32" s="59">
        <f t="shared" si="2"/>
        <v>7556.3227777440015</v>
      </c>
      <c r="J32" s="59">
        <f t="shared" si="2"/>
        <v>7556.3227777440015</v>
      </c>
      <c r="K32" s="59">
        <f t="shared" si="2"/>
        <v>7556.3227777440015</v>
      </c>
      <c r="L32" s="60">
        <f>SUM(B32:K32)</f>
        <v>74776.54211838722</v>
      </c>
      <c r="P32" s="74" t="s">
        <v>19</v>
      </c>
      <c r="Q32" s="75">
        <f>Q22-Q28</f>
        <v>724.189456512</v>
      </c>
      <c r="R32" s="75">
        <f aca="true" t="shared" si="3" ref="R32:Z32">R22-R28</f>
        <v>808.3460294399999</v>
      </c>
      <c r="S32" s="75">
        <f t="shared" si="3"/>
        <v>808.3460294399999</v>
      </c>
      <c r="T32" s="75">
        <f t="shared" si="3"/>
        <v>808.3460294399999</v>
      </c>
      <c r="U32" s="75">
        <f t="shared" si="3"/>
        <v>808.3460294399999</v>
      </c>
      <c r="V32" s="75">
        <f t="shared" si="3"/>
        <v>808.3460294399999</v>
      </c>
      <c r="W32" s="75">
        <f t="shared" si="3"/>
        <v>808.3460294399999</v>
      </c>
      <c r="X32" s="75">
        <f t="shared" si="3"/>
        <v>808.3460294399999</v>
      </c>
      <c r="Y32" s="75">
        <f t="shared" si="3"/>
        <v>808.3460294399999</v>
      </c>
      <c r="Z32" s="75">
        <f t="shared" si="3"/>
        <v>808.3460294399999</v>
      </c>
      <c r="AA32" s="76">
        <f>SUM(Q32:Z32)</f>
        <v>7999.303721472001</v>
      </c>
    </row>
    <row r="40" ht="12.75">
      <c r="P40" s="4"/>
    </row>
    <row r="51" ht="12.75">
      <c r="P51" s="4"/>
    </row>
    <row r="54" ht="12.75">
      <c r="AK54" s="53"/>
    </row>
  </sheetData>
  <sheetProtection/>
  <mergeCells count="2">
    <mergeCell ref="M2:N2"/>
    <mergeCell ref="AB2:AC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ICF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ICF</dc:creator>
  <cp:keywords/>
  <dc:description/>
  <cp:lastModifiedBy>Анна </cp:lastModifiedBy>
  <cp:lastPrinted>2010-09-17T12:30:16Z</cp:lastPrinted>
  <dcterms:created xsi:type="dcterms:W3CDTF">2010-03-31T09:11:07Z</dcterms:created>
  <dcterms:modified xsi:type="dcterms:W3CDTF">2012-06-21T15:55:21Z</dcterms:modified>
  <cp:category/>
  <cp:version/>
  <cp:contentType/>
  <cp:contentStatus/>
</cp:coreProperties>
</file>