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9345" tabRatio="740" activeTab="4"/>
  </bookViews>
  <sheets>
    <sheet name="Lamps" sheetId="8" r:id="rId1"/>
    <sheet name="Schools" sheetId="12" r:id="rId2"/>
    <sheet name="Kindergartens" sheetId="14" r:id="rId3"/>
    <sheet name="Medicine" sheetId="15" r:id="rId4"/>
    <sheet name="Total" sheetId="7" r:id="rId5"/>
    <sheet name="Total (devided by years)" sheetId="16" r:id="rId6"/>
    <sheet name="SSC threshold level" sheetId="13" r:id="rId7"/>
  </sheets>
  <calcPr calcId="145621"/>
</workbook>
</file>

<file path=xl/calcChain.xml><?xml version="1.0" encoding="utf-8"?>
<calcChain xmlns="http://schemas.openxmlformats.org/spreadsheetml/2006/main">
  <c r="B20" i="15" l="1"/>
  <c r="B3" i="15"/>
  <c r="C7" i="8"/>
  <c r="B7" i="8"/>
  <c r="B8" i="8" s="1"/>
  <c r="P28" i="16"/>
  <c r="O28" i="16"/>
  <c r="N28" i="16"/>
  <c r="M28" i="16"/>
  <c r="L28" i="16"/>
  <c r="K28" i="16"/>
  <c r="G29" i="16" l="1"/>
  <c r="P29" i="16" s="1"/>
  <c r="F29" i="16"/>
  <c r="O29" i="16" s="1"/>
  <c r="E29" i="16"/>
  <c r="N29" i="16" s="1"/>
  <c r="D29" i="16"/>
  <c r="M29" i="16" s="1"/>
  <c r="C29" i="16"/>
  <c r="L29" i="16" s="1"/>
  <c r="B29" i="16"/>
  <c r="K29" i="16" s="1"/>
  <c r="B3" i="12"/>
  <c r="F14" i="12" s="1"/>
  <c r="F15" i="12" s="1"/>
  <c r="O26" i="16"/>
  <c r="M26" i="16"/>
  <c r="K26" i="16"/>
  <c r="F26" i="16"/>
  <c r="G34" i="16" s="1"/>
  <c r="G35" i="16" s="1"/>
  <c r="D26" i="16"/>
  <c r="B26" i="16"/>
  <c r="C34" i="16" s="1"/>
  <c r="C35" i="16" s="1"/>
  <c r="O12" i="16"/>
  <c r="M12" i="16"/>
  <c r="K12" i="16"/>
  <c r="F12" i="16"/>
  <c r="D12" i="16"/>
  <c r="B12" i="16"/>
  <c r="G15" i="16"/>
  <c r="P15" i="16" s="1"/>
  <c r="F15" i="16"/>
  <c r="O15" i="16" s="1"/>
  <c r="E15" i="16"/>
  <c r="N15" i="16" s="1"/>
  <c r="D15" i="16"/>
  <c r="M15" i="16" s="1"/>
  <c r="C15" i="16"/>
  <c r="L15" i="16" s="1"/>
  <c r="B15" i="16"/>
  <c r="B12" i="12"/>
  <c r="B13" i="12" s="1"/>
  <c r="B20" i="14"/>
  <c r="B29" i="14" s="1"/>
  <c r="B3" i="14"/>
  <c r="B12" i="14" s="1"/>
  <c r="B13" i="14" s="1"/>
  <c r="B20" i="12"/>
  <c r="B29" i="12" s="1"/>
  <c r="B30" i="12" s="1"/>
  <c r="B29" i="15"/>
  <c r="B30" i="15" s="1"/>
  <c r="B12" i="15"/>
  <c r="C29" i="15"/>
  <c r="C12" i="15"/>
  <c r="D29" i="12"/>
  <c r="D29" i="15"/>
  <c r="D30" i="15" s="1"/>
  <c r="D12" i="15"/>
  <c r="E12" i="14"/>
  <c r="E13" i="14" s="1"/>
  <c r="E29" i="15"/>
  <c r="E30" i="15" s="1"/>
  <c r="E12" i="15"/>
  <c r="E13" i="15" s="1"/>
  <c r="F29" i="15"/>
  <c r="F30" i="15" s="1"/>
  <c r="F12" i="15"/>
  <c r="F13" i="15" s="1"/>
  <c r="G29" i="15"/>
  <c r="G30" i="15" s="1"/>
  <c r="G12" i="15"/>
  <c r="G13" i="15" s="1"/>
  <c r="B31" i="14"/>
  <c r="B32" i="14" s="1"/>
  <c r="B31" i="15"/>
  <c r="B32" i="15" s="1"/>
  <c r="B14" i="15"/>
  <c r="C31" i="14"/>
  <c r="C31" i="15"/>
  <c r="C32" i="15" s="1"/>
  <c r="C14" i="15"/>
  <c r="C15" i="15" s="1"/>
  <c r="D31" i="14"/>
  <c r="D32" i="14" s="1"/>
  <c r="D31" i="15"/>
  <c r="D14" i="15"/>
  <c r="E31" i="15"/>
  <c r="E32" i="15" s="1"/>
  <c r="E14" i="15"/>
  <c r="E15" i="15" s="1"/>
  <c r="F31" i="14"/>
  <c r="F32" i="14" s="1"/>
  <c r="F31" i="15"/>
  <c r="F32" i="15" s="1"/>
  <c r="F14" i="15"/>
  <c r="G14" i="14"/>
  <c r="G15" i="14" s="1"/>
  <c r="G31" i="14"/>
  <c r="G32" i="14" s="1"/>
  <c r="G31" i="15"/>
  <c r="G32" i="15" s="1"/>
  <c r="G14" i="15"/>
  <c r="G15" i="15" s="1"/>
  <c r="H12" i="12"/>
  <c r="H29" i="12"/>
  <c r="H12" i="14"/>
  <c r="H13" i="14" s="1"/>
  <c r="H29" i="14"/>
  <c r="H29" i="15"/>
  <c r="H30" i="15" s="1"/>
  <c r="H12" i="15"/>
  <c r="I12" i="12"/>
  <c r="I13" i="12" s="1"/>
  <c r="I29" i="12"/>
  <c r="I30" i="12" s="1"/>
  <c r="I12" i="14"/>
  <c r="I13" i="14" s="1"/>
  <c r="I29" i="14"/>
  <c r="I30" i="14" s="1"/>
  <c r="I29" i="15"/>
  <c r="I30" i="15" s="1"/>
  <c r="I12" i="15"/>
  <c r="J12" i="12"/>
  <c r="J13" i="12" s="1"/>
  <c r="J29" i="12"/>
  <c r="J12" i="14"/>
  <c r="J13" i="14" s="1"/>
  <c r="J29" i="14"/>
  <c r="J29" i="15"/>
  <c r="J30" i="15" s="1"/>
  <c r="J12" i="15"/>
  <c r="K12" i="12"/>
  <c r="K13" i="12" s="1"/>
  <c r="K29" i="12"/>
  <c r="K30" i="12" s="1"/>
  <c r="K12" i="14"/>
  <c r="K13" i="14" s="1"/>
  <c r="K29" i="14"/>
  <c r="K30" i="14" s="1"/>
  <c r="K29" i="15"/>
  <c r="K30" i="15" s="1"/>
  <c r="K12" i="15"/>
  <c r="K13" i="15" s="1"/>
  <c r="L12" i="12"/>
  <c r="L13" i="12" s="1"/>
  <c r="L29" i="12"/>
  <c r="L29" i="15"/>
  <c r="L30" i="15" s="1"/>
  <c r="L12" i="15"/>
  <c r="M29" i="12"/>
  <c r="M30" i="12" s="1"/>
  <c r="M29" i="15"/>
  <c r="M30" i="15" s="1"/>
  <c r="M12" i="15"/>
  <c r="M13" i="15" s="1"/>
  <c r="N12" i="12"/>
  <c r="N13" i="12" s="1"/>
  <c r="N29" i="14"/>
  <c r="N30" i="14" s="1"/>
  <c r="N29" i="15"/>
  <c r="N30" i="15" s="1"/>
  <c r="N12" i="15"/>
  <c r="N13" i="15" s="1"/>
  <c r="O29" i="15"/>
  <c r="O30" i="15" s="1"/>
  <c r="O12" i="15"/>
  <c r="C30" i="15"/>
  <c r="C13" i="15"/>
  <c r="D30" i="12"/>
  <c r="H13" i="12"/>
  <c r="H14" i="12"/>
  <c r="H15" i="12" s="1"/>
  <c r="H31" i="12"/>
  <c r="H31" i="14"/>
  <c r="H32" i="14" s="1"/>
  <c r="H31" i="15"/>
  <c r="H32" i="15" s="1"/>
  <c r="H14" i="15"/>
  <c r="I14" i="12"/>
  <c r="I15" i="12" s="1"/>
  <c r="I31" i="12"/>
  <c r="I32" i="12" s="1"/>
  <c r="I31" i="14"/>
  <c r="I32" i="14" s="1"/>
  <c r="I31" i="15"/>
  <c r="I32" i="15" s="1"/>
  <c r="I14" i="15"/>
  <c r="J14" i="12"/>
  <c r="J15" i="12" s="1"/>
  <c r="J31" i="12"/>
  <c r="J31" i="14"/>
  <c r="J31" i="15"/>
  <c r="J32" i="15" s="1"/>
  <c r="J14" i="15"/>
  <c r="J15" i="15" s="1"/>
  <c r="K14" i="12"/>
  <c r="K15" i="12" s="1"/>
  <c r="K31" i="12"/>
  <c r="K31" i="14"/>
  <c r="K32" i="14" s="1"/>
  <c r="K31" i="15"/>
  <c r="K32" i="15" s="1"/>
  <c r="K14" i="15"/>
  <c r="L14" i="12"/>
  <c r="L15" i="12" s="1"/>
  <c r="L31" i="12"/>
  <c r="L31" i="14"/>
  <c r="L32" i="14" s="1"/>
  <c r="L31" i="15"/>
  <c r="L32" i="15" s="1"/>
  <c r="L14" i="15"/>
  <c r="L15" i="15" s="1"/>
  <c r="M14" i="12"/>
  <c r="M15" i="12" s="1"/>
  <c r="M31" i="12"/>
  <c r="M31" i="14"/>
  <c r="M31" i="15"/>
  <c r="M32" i="15" s="1"/>
  <c r="M14" i="15"/>
  <c r="M15" i="15" s="1"/>
  <c r="N14" i="12"/>
  <c r="N15" i="12" s="1"/>
  <c r="N31" i="12"/>
  <c r="N31" i="14"/>
  <c r="N31" i="15"/>
  <c r="N32" i="15" s="1"/>
  <c r="N14" i="15"/>
  <c r="O14" i="12"/>
  <c r="O15" i="12" s="1"/>
  <c r="O31" i="12"/>
  <c r="O31" i="14"/>
  <c r="O32" i="14" s="1"/>
  <c r="O31" i="15"/>
  <c r="O14" i="15"/>
  <c r="O15" i="15" s="1"/>
  <c r="C32" i="14"/>
  <c r="D32" i="15"/>
  <c r="H15" i="15"/>
  <c r="J32" i="12"/>
  <c r="M32" i="14"/>
  <c r="N32" i="14"/>
  <c r="B13" i="15"/>
  <c r="B36" i="15"/>
  <c r="B36" i="12"/>
  <c r="C29" i="12" l="1"/>
  <c r="C30" i="12" s="1"/>
  <c r="D41" i="15"/>
  <c r="E16" i="15"/>
  <c r="F39" i="15"/>
  <c r="P32" i="16"/>
  <c r="P34" i="16"/>
  <c r="O32" i="16"/>
  <c r="O34" i="16"/>
  <c r="D15" i="15"/>
  <c r="O14" i="14"/>
  <c r="O15" i="14" s="1"/>
  <c r="N14" i="14"/>
  <c r="N15" i="14" s="1"/>
  <c r="M14" i="14"/>
  <c r="L14" i="14"/>
  <c r="L15" i="14" s="1"/>
  <c r="K14" i="14"/>
  <c r="K15" i="14" s="1"/>
  <c r="K16" i="14" s="1"/>
  <c r="J14" i="14"/>
  <c r="J15" i="14" s="1"/>
  <c r="I14" i="14"/>
  <c r="I15" i="14" s="1"/>
  <c r="I42" i="14" s="1"/>
  <c r="H14" i="14"/>
  <c r="H15" i="14" s="1"/>
  <c r="O12" i="14"/>
  <c r="O13" i="14" s="1"/>
  <c r="D14" i="14"/>
  <c r="D15" i="14" s="1"/>
  <c r="C14" i="14"/>
  <c r="C15" i="14" s="1"/>
  <c r="F12" i="14"/>
  <c r="F13" i="14" s="1"/>
  <c r="B39" i="14"/>
  <c r="B30" i="14"/>
  <c r="B33" i="14" s="1"/>
  <c r="N33" i="14"/>
  <c r="B36" i="14"/>
  <c r="O29" i="12"/>
  <c r="N29" i="12"/>
  <c r="N30" i="12" s="1"/>
  <c r="N40" i="12" s="1"/>
  <c r="M29" i="14"/>
  <c r="M30" i="14" s="1"/>
  <c r="L29" i="14"/>
  <c r="L30" i="14" s="1"/>
  <c r="L33" i="14" s="1"/>
  <c r="E31" i="14"/>
  <c r="E32" i="14" s="1"/>
  <c r="O29" i="14"/>
  <c r="O30" i="14" s="1"/>
  <c r="G29" i="14"/>
  <c r="G30" i="14" s="1"/>
  <c r="F29" i="14"/>
  <c r="F30" i="14" s="1"/>
  <c r="F40" i="14" s="1"/>
  <c r="E29" i="14"/>
  <c r="E30" i="14" s="1"/>
  <c r="E33" i="14" s="1"/>
  <c r="D29" i="14"/>
  <c r="D30" i="14" s="1"/>
  <c r="D33" i="14" s="1"/>
  <c r="C29" i="14"/>
  <c r="C30" i="14" s="1"/>
  <c r="D34" i="16"/>
  <c r="D35" i="16" s="1"/>
  <c r="O39" i="15"/>
  <c r="N41" i="15"/>
  <c r="O13" i="15"/>
  <c r="O16" i="15" s="1"/>
  <c r="L41" i="15"/>
  <c r="L39" i="15"/>
  <c r="L13" i="15"/>
  <c r="L40" i="15" s="1"/>
  <c r="M33" i="14"/>
  <c r="I33" i="15"/>
  <c r="K33" i="15"/>
  <c r="J41" i="15"/>
  <c r="K33" i="14"/>
  <c r="J16" i="14"/>
  <c r="K16" i="12"/>
  <c r="I33" i="12"/>
  <c r="H16" i="12"/>
  <c r="F33" i="15"/>
  <c r="F41" i="15"/>
  <c r="E33" i="15"/>
  <c r="E43" i="15" s="1"/>
  <c r="B41" i="15"/>
  <c r="G33" i="15"/>
  <c r="G40" i="15"/>
  <c r="F40" i="15"/>
  <c r="E40" i="15"/>
  <c r="D33" i="15"/>
  <c r="D39" i="15"/>
  <c r="C40" i="15"/>
  <c r="C33" i="15"/>
  <c r="C39" i="15"/>
  <c r="B39" i="15"/>
  <c r="G16" i="15"/>
  <c r="D13" i="15"/>
  <c r="C16" i="15"/>
  <c r="F15" i="15"/>
  <c r="P14" i="15"/>
  <c r="P12" i="15"/>
  <c r="B15" i="15"/>
  <c r="B42" i="15" s="1"/>
  <c r="B40" i="15"/>
  <c r="B33" i="15"/>
  <c r="E42" i="15"/>
  <c r="C42" i="15"/>
  <c r="P29" i="15"/>
  <c r="J33" i="15"/>
  <c r="G42" i="15"/>
  <c r="D42" i="15"/>
  <c r="N39" i="15"/>
  <c r="K39" i="15"/>
  <c r="G41" i="15"/>
  <c r="E41" i="15"/>
  <c r="C41" i="15"/>
  <c r="G39" i="15"/>
  <c r="E39" i="15"/>
  <c r="G33" i="14"/>
  <c r="P31" i="14"/>
  <c r="C42" i="14"/>
  <c r="K39" i="14"/>
  <c r="O12" i="12"/>
  <c r="O13" i="12" s="1"/>
  <c r="O16" i="12" s="1"/>
  <c r="M12" i="12"/>
  <c r="M39" i="12" s="1"/>
  <c r="I33" i="14"/>
  <c r="C33" i="14"/>
  <c r="M41" i="14"/>
  <c r="D42" i="14"/>
  <c r="E40" i="14"/>
  <c r="B40" i="14"/>
  <c r="M15" i="14"/>
  <c r="M42" i="14" s="1"/>
  <c r="G42" i="14"/>
  <c r="L41" i="14"/>
  <c r="J41" i="14"/>
  <c r="H41" i="14"/>
  <c r="N12" i="14"/>
  <c r="M12" i="14"/>
  <c r="M13" i="14" s="1"/>
  <c r="M16" i="14" s="1"/>
  <c r="M43" i="14" s="1"/>
  <c r="L12" i="14"/>
  <c r="L13" i="14" s="1"/>
  <c r="G41" i="14"/>
  <c r="F14" i="14"/>
  <c r="F15" i="14" s="1"/>
  <c r="E14" i="14"/>
  <c r="E15" i="14" s="1"/>
  <c r="E42" i="14" s="1"/>
  <c r="C41" i="14"/>
  <c r="B14" i="14"/>
  <c r="B15" i="14" s="1"/>
  <c r="B16" i="14" s="1"/>
  <c r="B43" i="14" s="1"/>
  <c r="G12" i="14"/>
  <c r="G13" i="14" s="1"/>
  <c r="G16" i="14" s="1"/>
  <c r="G43" i="14" s="1"/>
  <c r="E39" i="14"/>
  <c r="C12" i="14"/>
  <c r="C13" i="14" s="1"/>
  <c r="C16" i="14" s="1"/>
  <c r="C43" i="14" s="1"/>
  <c r="B3" i="7"/>
  <c r="N41" i="12"/>
  <c r="D41" i="14"/>
  <c r="O35" i="16"/>
  <c r="K34" i="16"/>
  <c r="K35" i="16" s="1"/>
  <c r="O20" i="16"/>
  <c r="O21" i="16" s="1"/>
  <c r="B18" i="16"/>
  <c r="B19" i="16" s="1"/>
  <c r="F20" i="16"/>
  <c r="F21" i="16" s="1"/>
  <c r="K32" i="16"/>
  <c r="B20" i="16"/>
  <c r="G20" i="16"/>
  <c r="G21" i="16" s="1"/>
  <c r="F18" i="16"/>
  <c r="F19" i="16" s="1"/>
  <c r="D32" i="16"/>
  <c r="D33" i="16" s="1"/>
  <c r="M34" i="16"/>
  <c r="M35" i="16" s="1"/>
  <c r="E20" i="16"/>
  <c r="E21" i="16" s="1"/>
  <c r="F22" i="16"/>
  <c r="L34" i="16"/>
  <c r="L35" i="16" s="1"/>
  <c r="B21" i="16"/>
  <c r="G18" i="16"/>
  <c r="G19" i="16" s="1"/>
  <c r="G22" i="16" s="1"/>
  <c r="D18" i="16"/>
  <c r="D19" i="16" s="1"/>
  <c r="D20" i="16"/>
  <c r="D21" i="16" s="1"/>
  <c r="M20" i="16"/>
  <c r="M21" i="16" s="1"/>
  <c r="K15" i="16"/>
  <c r="K20" i="16" s="1"/>
  <c r="K21" i="16" s="1"/>
  <c r="B32" i="16"/>
  <c r="F32" i="16"/>
  <c r="F33" i="16" s="1"/>
  <c r="C32" i="16"/>
  <c r="C33" i="16" s="1"/>
  <c r="C36" i="16" s="1"/>
  <c r="G32" i="16"/>
  <c r="G33" i="16" s="1"/>
  <c r="G36" i="16" s="1"/>
  <c r="F34" i="16"/>
  <c r="F35" i="16" s="1"/>
  <c r="L32" i="16"/>
  <c r="L33" i="16" s="1"/>
  <c r="N32" i="16"/>
  <c r="N33" i="16" s="1"/>
  <c r="N34" i="16"/>
  <c r="N35" i="16" s="1"/>
  <c r="C18" i="16"/>
  <c r="C19" i="16" s="1"/>
  <c r="C20" i="16"/>
  <c r="C21" i="16" s="1"/>
  <c r="E18" i="16"/>
  <c r="E19" i="16" s="1"/>
  <c r="L20" i="16"/>
  <c r="L21" i="16" s="1"/>
  <c r="P20" i="16"/>
  <c r="P21" i="16" s="1"/>
  <c r="B34" i="16"/>
  <c r="E32" i="16"/>
  <c r="E33" i="16" s="1"/>
  <c r="E34" i="16"/>
  <c r="E35" i="16" s="1"/>
  <c r="M32" i="16"/>
  <c r="M33" i="16" s="1"/>
  <c r="P33" i="16"/>
  <c r="P35" i="16"/>
  <c r="O33" i="16"/>
  <c r="L18" i="16"/>
  <c r="L19" i="16" s="1"/>
  <c r="N18" i="16"/>
  <c r="N19" i="16" s="1"/>
  <c r="P18" i="16"/>
  <c r="P19" i="16" s="1"/>
  <c r="N20" i="16"/>
  <c r="N21" i="16" s="1"/>
  <c r="M18" i="16"/>
  <c r="M19" i="16" s="1"/>
  <c r="O18" i="16"/>
  <c r="O19" i="16" s="1"/>
  <c r="I16" i="12"/>
  <c r="N32" i="12"/>
  <c r="N16" i="12"/>
  <c r="J41" i="12"/>
  <c r="B14" i="12"/>
  <c r="B15" i="12" s="1"/>
  <c r="B16" i="12" s="1"/>
  <c r="O41" i="12"/>
  <c r="I40" i="12"/>
  <c r="D14" i="12"/>
  <c r="D15" i="12" s="1"/>
  <c r="E12" i="12"/>
  <c r="E13" i="12" s="1"/>
  <c r="B40" i="12"/>
  <c r="I42" i="12"/>
  <c r="L16" i="12"/>
  <c r="I41" i="12"/>
  <c r="H41" i="12"/>
  <c r="G31" i="12"/>
  <c r="F31" i="12"/>
  <c r="E31" i="12"/>
  <c r="D31" i="12"/>
  <c r="C31" i="12"/>
  <c r="B31" i="12"/>
  <c r="G29" i="12"/>
  <c r="F29" i="12"/>
  <c r="F30" i="12" s="1"/>
  <c r="E29" i="12"/>
  <c r="G14" i="12"/>
  <c r="G15" i="12" s="1"/>
  <c r="E14" i="12"/>
  <c r="E15" i="12" s="1"/>
  <c r="E16" i="12" s="1"/>
  <c r="C14" i="12"/>
  <c r="C15" i="12" s="1"/>
  <c r="G12" i="12"/>
  <c r="G13" i="12" s="1"/>
  <c r="C12" i="12"/>
  <c r="C13" i="12" s="1"/>
  <c r="C16" i="12" s="1"/>
  <c r="B39" i="12"/>
  <c r="H42" i="14"/>
  <c r="O41" i="15"/>
  <c r="M41" i="12"/>
  <c r="K41" i="15"/>
  <c r="K41" i="12"/>
  <c r="I41" i="15"/>
  <c r="I41" i="14"/>
  <c r="K40" i="15"/>
  <c r="K40" i="14"/>
  <c r="K40" i="12"/>
  <c r="M39" i="15"/>
  <c r="L39" i="12"/>
  <c r="K39" i="12"/>
  <c r="J39" i="15"/>
  <c r="J39" i="14"/>
  <c r="J39" i="12"/>
  <c r="I39" i="15"/>
  <c r="I39" i="14"/>
  <c r="I39" i="12"/>
  <c r="H39" i="15"/>
  <c r="H39" i="12"/>
  <c r="D12" i="14"/>
  <c r="D13" i="14" s="1"/>
  <c r="D16" i="14" s="1"/>
  <c r="F12" i="12"/>
  <c r="F13" i="12" s="1"/>
  <c r="D12" i="12"/>
  <c r="D13" i="12" s="1"/>
  <c r="O16" i="14"/>
  <c r="N33" i="15"/>
  <c r="O32" i="15"/>
  <c r="O42" i="15" s="1"/>
  <c r="P31" i="15"/>
  <c r="O40" i="15"/>
  <c r="N40" i="15"/>
  <c r="N15" i="15"/>
  <c r="M41" i="15"/>
  <c r="M33" i="15"/>
  <c r="M42" i="15"/>
  <c r="M40" i="15"/>
  <c r="P30" i="15"/>
  <c r="L33" i="15"/>
  <c r="L42" i="15"/>
  <c r="M16" i="15"/>
  <c r="J13" i="15"/>
  <c r="J16" i="15" s="1"/>
  <c r="J42" i="15"/>
  <c r="K15" i="15"/>
  <c r="H33" i="15"/>
  <c r="H41" i="15"/>
  <c r="H42" i="15"/>
  <c r="I13" i="15"/>
  <c r="I40" i="15" s="1"/>
  <c r="I15" i="15"/>
  <c r="H13" i="15"/>
  <c r="O42" i="14"/>
  <c r="N42" i="14"/>
  <c r="N41" i="14"/>
  <c r="L42" i="14"/>
  <c r="L16" i="14"/>
  <c r="J32" i="14"/>
  <c r="J30" i="14"/>
  <c r="J40" i="14" s="1"/>
  <c r="H16" i="14"/>
  <c r="I40" i="14"/>
  <c r="H39" i="14"/>
  <c r="H30" i="14"/>
  <c r="O32" i="12"/>
  <c r="O42" i="12" s="1"/>
  <c r="O30" i="12"/>
  <c r="N42" i="12"/>
  <c r="N33" i="12"/>
  <c r="N43" i="12" s="1"/>
  <c r="M32" i="12"/>
  <c r="M13" i="12"/>
  <c r="M40" i="12" s="1"/>
  <c r="L41" i="12"/>
  <c r="L32" i="12"/>
  <c r="L42" i="12" s="1"/>
  <c r="L30" i="12"/>
  <c r="J16" i="12"/>
  <c r="J42" i="12"/>
  <c r="K32" i="12"/>
  <c r="K42" i="12" s="1"/>
  <c r="J30" i="12"/>
  <c r="H32" i="12"/>
  <c r="H42" i="12" s="1"/>
  <c r="H30" i="12"/>
  <c r="H40" i="12" s="1"/>
  <c r="P39" i="15" l="1"/>
  <c r="P41" i="15"/>
  <c r="K43" i="14"/>
  <c r="F33" i="14"/>
  <c r="B41" i="14"/>
  <c r="I16" i="14"/>
  <c r="K42" i="14"/>
  <c r="M40" i="14"/>
  <c r="K41" i="14"/>
  <c r="M39" i="14"/>
  <c r="O41" i="14"/>
  <c r="O8" i="7" s="1"/>
  <c r="O40" i="14"/>
  <c r="J43" i="15"/>
  <c r="G43" i="15"/>
  <c r="C43" i="15"/>
  <c r="I43" i="12"/>
  <c r="P29" i="12"/>
  <c r="O39" i="14"/>
  <c r="O33" i="14"/>
  <c r="O43" i="14" s="1"/>
  <c r="I43" i="14"/>
  <c r="J40" i="15"/>
  <c r="N39" i="12"/>
  <c r="L40" i="14"/>
  <c r="L43" i="14"/>
  <c r="N8" i="7"/>
  <c r="J8" i="7"/>
  <c r="O22" i="16"/>
  <c r="F39" i="14"/>
  <c r="B42" i="14"/>
  <c r="P29" i="14"/>
  <c r="O36" i="16"/>
  <c r="O40" i="12"/>
  <c r="O7" i="7" s="1"/>
  <c r="O39" i="12"/>
  <c r="O6" i="7" s="1"/>
  <c r="L16" i="15"/>
  <c r="L43" i="15" s="1"/>
  <c r="K8" i="7"/>
  <c r="K6" i="7"/>
  <c r="J6" i="7"/>
  <c r="D40" i="15"/>
  <c r="P40" i="15" s="1"/>
  <c r="D16" i="15"/>
  <c r="D43" i="15" s="1"/>
  <c r="F42" i="15"/>
  <c r="P42" i="15" s="1"/>
  <c r="F16" i="15"/>
  <c r="F43" i="15" s="1"/>
  <c r="B16" i="15"/>
  <c r="B43" i="15" s="1"/>
  <c r="M6" i="7"/>
  <c r="P32" i="15"/>
  <c r="M8" i="7"/>
  <c r="B7" i="7"/>
  <c r="D43" i="14"/>
  <c r="P14" i="14"/>
  <c r="P12" i="14"/>
  <c r="H9" i="7"/>
  <c r="H6" i="7"/>
  <c r="I8" i="7"/>
  <c r="F41" i="14"/>
  <c r="H8" i="7"/>
  <c r="P15" i="12"/>
  <c r="P14" i="12"/>
  <c r="O9" i="7"/>
  <c r="K7" i="7"/>
  <c r="F42" i="14"/>
  <c r="F16" i="14"/>
  <c r="F43" i="14" s="1"/>
  <c r="N13" i="14"/>
  <c r="P13" i="14" s="1"/>
  <c r="N39" i="14"/>
  <c r="N6" i="7" s="1"/>
  <c r="G39" i="14"/>
  <c r="L39" i="14"/>
  <c r="L6" i="7" s="1"/>
  <c r="L8" i="7"/>
  <c r="P15" i="14"/>
  <c r="C39" i="14"/>
  <c r="P39" i="14" s="1"/>
  <c r="E41" i="14"/>
  <c r="C40" i="14"/>
  <c r="G40" i="14"/>
  <c r="E16" i="14"/>
  <c r="E43" i="14" s="1"/>
  <c r="I6" i="7"/>
  <c r="I7" i="7"/>
  <c r="K18" i="16"/>
  <c r="Q18" i="16" s="1"/>
  <c r="L22" i="16"/>
  <c r="M22" i="16"/>
  <c r="E22" i="16"/>
  <c r="C22" i="16"/>
  <c r="D22" i="16"/>
  <c r="P22" i="16"/>
  <c r="B22" i="16"/>
  <c r="H19" i="16"/>
  <c r="H21" i="16"/>
  <c r="H18" i="16"/>
  <c r="H20" i="16"/>
  <c r="M36" i="16"/>
  <c r="E36" i="16"/>
  <c r="Q34" i="16"/>
  <c r="Q35" i="16"/>
  <c r="K33" i="16"/>
  <c r="Q32" i="16"/>
  <c r="P36" i="16"/>
  <c r="L36" i="16"/>
  <c r="D36" i="16"/>
  <c r="B35" i="16"/>
  <c r="H35" i="16" s="1"/>
  <c r="H34" i="16"/>
  <c r="N36" i="16"/>
  <c r="F36" i="16"/>
  <c r="B33" i="16"/>
  <c r="H32" i="16"/>
  <c r="N22" i="16"/>
  <c r="Q21" i="16"/>
  <c r="Q20" i="16"/>
  <c r="P12" i="12"/>
  <c r="C39" i="12"/>
  <c r="P39" i="12" s="1"/>
  <c r="O33" i="12"/>
  <c r="O43" i="12" s="1"/>
  <c r="G16" i="12"/>
  <c r="E39" i="12"/>
  <c r="E6" i="7" s="1"/>
  <c r="E30" i="12"/>
  <c r="G39" i="12"/>
  <c r="G30" i="12"/>
  <c r="P30" i="12" s="1"/>
  <c r="C41" i="12"/>
  <c r="C8" i="7" s="1"/>
  <c r="C32" i="12"/>
  <c r="E41" i="12"/>
  <c r="E32" i="12"/>
  <c r="E42" i="12" s="1"/>
  <c r="E9" i="7" s="1"/>
  <c r="G41" i="12"/>
  <c r="G8" i="7" s="1"/>
  <c r="G32" i="12"/>
  <c r="G42" i="12" s="1"/>
  <c r="G9" i="7" s="1"/>
  <c r="B41" i="12"/>
  <c r="P31" i="12"/>
  <c r="B32" i="12"/>
  <c r="D41" i="12"/>
  <c r="D8" i="7" s="1"/>
  <c r="D32" i="12"/>
  <c r="F41" i="12"/>
  <c r="F32" i="12"/>
  <c r="F42" i="12" s="1"/>
  <c r="C40" i="12"/>
  <c r="J33" i="14"/>
  <c r="J43" i="14" s="1"/>
  <c r="O33" i="15"/>
  <c r="O43" i="15" s="1"/>
  <c r="D40" i="12"/>
  <c r="D16" i="12"/>
  <c r="D40" i="14"/>
  <c r="D39" i="14"/>
  <c r="F39" i="12"/>
  <c r="F40" i="12"/>
  <c r="F7" i="7" s="1"/>
  <c r="F16" i="12"/>
  <c r="D39" i="12"/>
  <c r="B6" i="7"/>
  <c r="N42" i="15"/>
  <c r="N9" i="7" s="1"/>
  <c r="N16" i="15"/>
  <c r="N43" i="15" s="1"/>
  <c r="M7" i="7"/>
  <c r="M43" i="15"/>
  <c r="K42" i="15"/>
  <c r="K16" i="15"/>
  <c r="K43" i="15" s="1"/>
  <c r="I42" i="15"/>
  <c r="I9" i="7" s="1"/>
  <c r="P15" i="15"/>
  <c r="I16" i="15"/>
  <c r="I43" i="15" s="1"/>
  <c r="H40" i="15"/>
  <c r="H16" i="15"/>
  <c r="P13" i="15"/>
  <c r="L9" i="7"/>
  <c r="J42" i="14"/>
  <c r="P32" i="14"/>
  <c r="J9" i="7"/>
  <c r="H40" i="14"/>
  <c r="H33" i="14"/>
  <c r="P30" i="14"/>
  <c r="M33" i="12"/>
  <c r="M42" i="12"/>
  <c r="M9" i="7" s="1"/>
  <c r="M16" i="12"/>
  <c r="P13" i="12"/>
  <c r="L40" i="12"/>
  <c r="L7" i="7" s="1"/>
  <c r="L33" i="12"/>
  <c r="L43" i="12" s="1"/>
  <c r="K33" i="12"/>
  <c r="K43" i="12" s="1"/>
  <c r="J40" i="12"/>
  <c r="J33" i="12"/>
  <c r="C45" i="16" s="1"/>
  <c r="H33" i="12"/>
  <c r="P41" i="12" l="1"/>
  <c r="B45" i="16"/>
  <c r="P42" i="14"/>
  <c r="P41" i="14"/>
  <c r="K9" i="7"/>
  <c r="I10" i="7"/>
  <c r="O10" i="7"/>
  <c r="F9" i="7"/>
  <c r="J7" i="7"/>
  <c r="P33" i="15"/>
  <c r="G6" i="7"/>
  <c r="F6" i="7"/>
  <c r="L10" i="7"/>
  <c r="K19" i="16"/>
  <c r="Q19" i="16" s="1"/>
  <c r="F8" i="7"/>
  <c r="E8" i="7"/>
  <c r="N16" i="14"/>
  <c r="N40" i="14"/>
  <c r="N7" i="7" s="1"/>
  <c r="C7" i="7"/>
  <c r="C6" i="7"/>
  <c r="J43" i="12"/>
  <c r="J10" i="7" s="1"/>
  <c r="D6" i="7"/>
  <c r="B5" i="16"/>
  <c r="H22" i="16"/>
  <c r="B36" i="16"/>
  <c r="H36" i="16" s="1"/>
  <c r="H33" i="16"/>
  <c r="K36" i="16"/>
  <c r="Q36" i="16" s="1"/>
  <c r="Q33" i="16"/>
  <c r="K22" i="16"/>
  <c r="Q22" i="16" s="1"/>
  <c r="F33" i="12"/>
  <c r="F43" i="12" s="1"/>
  <c r="F10" i="7" s="1"/>
  <c r="D42" i="12"/>
  <c r="D9" i="7" s="1"/>
  <c r="D33" i="12"/>
  <c r="D43" i="12" s="1"/>
  <c r="B42" i="12"/>
  <c r="P42" i="12" s="1"/>
  <c r="B33" i="12"/>
  <c r="B43" i="12" s="1"/>
  <c r="B8" i="7"/>
  <c r="C42" i="12"/>
  <c r="C9" i="7" s="1"/>
  <c r="C33" i="12"/>
  <c r="C43" i="12" s="1"/>
  <c r="C10" i="7" s="1"/>
  <c r="G40" i="12"/>
  <c r="G7" i="7" s="1"/>
  <c r="G33" i="12"/>
  <c r="G43" i="12" s="1"/>
  <c r="G10" i="7" s="1"/>
  <c r="E40" i="12"/>
  <c r="E7" i="7" s="1"/>
  <c r="E33" i="12"/>
  <c r="E43" i="12" s="1"/>
  <c r="E10" i="7" s="1"/>
  <c r="P32" i="12"/>
  <c r="D7" i="7"/>
  <c r="K10" i="7"/>
  <c r="H7" i="7"/>
  <c r="H43" i="15"/>
  <c r="P43" i="15" s="1"/>
  <c r="P16" i="15"/>
  <c r="H43" i="14"/>
  <c r="P33" i="14"/>
  <c r="M43" i="12"/>
  <c r="M10" i="7" s="1"/>
  <c r="P16" i="12"/>
  <c r="H43" i="12"/>
  <c r="B10" i="7" l="1"/>
  <c r="P43" i="12"/>
  <c r="P40" i="14"/>
  <c r="P40" i="12"/>
  <c r="D4" i="16"/>
  <c r="P8" i="7"/>
  <c r="P6" i="7"/>
  <c r="D5" i="16"/>
  <c r="N43" i="14"/>
  <c r="N10" i="7" s="1"/>
  <c r="E5" i="16" s="1"/>
  <c r="P16" i="14"/>
  <c r="B44" i="16"/>
  <c r="C44" i="16"/>
  <c r="D10" i="7"/>
  <c r="P33" i="12"/>
  <c r="B9" i="7"/>
  <c r="P7" i="7"/>
  <c r="D7" i="16" s="1"/>
  <c r="H10" i="7"/>
  <c r="P43" i="14" l="1"/>
  <c r="D6" i="16"/>
  <c r="B2" i="13"/>
  <c r="B3" i="13" s="1"/>
  <c r="P10" i="7"/>
  <c r="E7" i="16" s="1"/>
  <c r="E4" i="16"/>
  <c r="E6" i="16" s="1"/>
  <c r="P9" i="7"/>
  <c r="B7" i="16" s="1"/>
  <c r="B4" i="16"/>
  <c r="B6" i="16" s="1"/>
</calcChain>
</file>

<file path=xl/sharedStrings.xml><?xml version="1.0" encoding="utf-8"?>
<sst xmlns="http://schemas.openxmlformats.org/spreadsheetml/2006/main" count="469" uniqueCount="69">
  <si>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</si>
  <si>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</si>
  <si>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</si>
  <si>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</si>
  <si>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</si>
  <si>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</si>
  <si>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</si>
  <si>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</si>
  <si>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</si>
  <si>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</si>
  <si>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</si>
  <si>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</si>
  <si>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</si>
  <si>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</si>
  <si>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</si>
  <si>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</si>
  <si>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</si>
  <si>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</si>
  <si>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</si>
  <si>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</si>
  <si>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Schools</t>
  </si>
  <si>
    <t>Type of building - Schools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</si>
  <si>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</si>
  <si>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</si>
  <si>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</si>
  <si>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</si>
  <si>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</si>
  <si>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</si>
  <si>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</si>
  <si>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</si>
  <si>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</si>
  <si>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</si>
  <si>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Kindergartens</t>
  </si>
  <si>
    <t>Type of building - Medicine</t>
  </si>
  <si>
    <t>100W / 20 W</t>
  </si>
  <si>
    <t>150 W / 32 W</t>
  </si>
  <si>
    <t>100 W / 20 W +150 W/ 32 W</t>
  </si>
  <si>
    <t>Kindergartens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</si>
  <si>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</si>
  <si>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</si>
  <si>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</si>
  <si>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</si>
  <si>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</si>
  <si>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</si>
  <si>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</si>
  <si>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</si>
  <si>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</si>
  <si>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number (quantity) of lamps</t>
  </si>
  <si>
    <t>100 W</t>
  </si>
  <si>
    <t>150 W</t>
  </si>
  <si>
    <t>Year</t>
  </si>
  <si>
    <t>Leakage</t>
  </si>
  <si>
    <t>2011*</t>
  </si>
  <si>
    <t>2012**</t>
  </si>
  <si>
    <t>Emmissions reductions devided by years</t>
  </si>
  <si>
    <t>December 2011, 100W/20 W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</si>
  <si>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</si>
  <si>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</si>
  <si>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</si>
  <si>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Total (tonnes of CO2 equivalent)</t>
  </si>
  <si>
    <t>Emission reductions - Season Winter 2011 - 2012 divided by months</t>
  </si>
  <si>
    <t>Number (quantity) of lamps</t>
  </si>
  <si>
    <t>January - February 2012, 100 W/ 20 W</t>
  </si>
  <si>
    <t>December 2011, 150 W/ 32 W</t>
  </si>
  <si>
    <t>January - February 2012, 150W/ 32 W</t>
  </si>
  <si>
    <t>Cross-check (GHG Emission Reductions for period December 2011 - February 2012)</t>
  </si>
  <si>
    <t>Slovyansk, number (quantity) of lamps</t>
  </si>
  <si>
    <t>Slavyansk, number (quantity) of lamps</t>
  </si>
  <si>
    <t>cross-check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</si>
</sst>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2" fontId="0" fillId="3" borderId="1" xfId="0" applyNumberFormat="1" applyFill="1" applyBorder="1" applyAlignment="1">
      <alignment vertical="center"/>
    </xf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3" fillId="4" borderId="6" xfId="0" applyNumberFormat="1" applyFon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2" fontId="3" fillId="4" borderId="7" xfId="0" applyNumberFormat="1" applyFont="1" applyFill="1" applyBorder="1"/>
    <xf numFmtId="0" fontId="3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2" fontId="0" fillId="2" borderId="33" xfId="0" applyNumberFormat="1" applyFill="1" applyBorder="1"/>
    <xf numFmtId="2" fontId="3" fillId="3" borderId="31" xfId="0" applyNumberFormat="1" applyFont="1" applyFill="1" applyBorder="1" applyAlignment="1">
      <alignment wrapText="1"/>
    </xf>
    <xf numFmtId="2" fontId="3" fillId="3" borderId="34" xfId="0" applyNumberFormat="1" applyFont="1" applyFill="1" applyBorder="1" applyAlignment="1">
      <alignment wrapText="1"/>
    </xf>
    <xf numFmtId="0" fontId="0" fillId="3" borderId="35" xfId="0" applyFill="1" applyBorder="1"/>
    <xf numFmtId="0" fontId="0" fillId="3" borderId="36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2" fontId="3" fillId="3" borderId="8" xfId="0" applyNumberFormat="1" applyFont="1" applyFill="1" applyBorder="1" applyAlignment="1">
      <alignment wrapText="1"/>
    </xf>
    <xf numFmtId="0" fontId="0" fillId="3" borderId="39" xfId="0" applyFill="1" applyBorder="1"/>
    <xf numFmtId="2" fontId="3" fillId="3" borderId="11" xfId="0" applyNumberFormat="1" applyFont="1" applyFill="1" applyBorder="1" applyAlignment="1">
      <alignment wrapText="1"/>
    </xf>
    <xf numFmtId="0" fontId="0" fillId="3" borderId="23" xfId="0" applyFill="1" applyBorder="1"/>
    <xf numFmtId="2" fontId="3" fillId="3" borderId="40" xfId="0" applyNumberFormat="1" applyFont="1" applyFill="1" applyBorder="1" applyAlignment="1">
      <alignment wrapText="1"/>
    </xf>
    <xf numFmtId="2" fontId="4" fillId="3" borderId="41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2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2" fontId="4" fillId="4" borderId="17" xfId="0" applyNumberFormat="1" applyFont="1" applyFill="1" applyBorder="1" applyAlignment="1">
      <alignment wrapText="1"/>
    </xf>
    <xf numFmtId="1" fontId="4" fillId="4" borderId="21" xfId="0" applyNumberFormat="1" applyFont="1" applyFill="1" applyBorder="1" applyAlignment="1">
      <alignment wrapText="1"/>
    </xf>
    <xf numFmtId="2" fontId="4" fillId="4" borderId="21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1" xfId="0" applyNumberFormat="1" applyFont="1" applyFill="1" applyBorder="1" applyAlignment="1">
      <alignment wrapText="1"/>
    </xf>
    <xf numFmtId="1" fontId="0" fillId="4" borderId="30" xfId="0" applyNumberFormat="1" applyFill="1" applyBorder="1"/>
    <xf numFmtId="0" fontId="2" fillId="2" borderId="0" xfId="0" applyFont="1" applyFill="1" applyAlignment="1"/>
    <xf numFmtId="0" fontId="9" fillId="6" borderId="11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2" fontId="4" fillId="2" borderId="16" xfId="0" applyNumberFormat="1" applyFont="1" applyFill="1" applyBorder="1"/>
    <xf numFmtId="2" fontId="3" fillId="2" borderId="11" xfId="0" applyNumberFormat="1" applyFont="1" applyFill="1" applyBorder="1"/>
    <xf numFmtId="2" fontId="3" fillId="2" borderId="40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wrapText="1"/>
    </xf>
    <xf numFmtId="2" fontId="4" fillId="2" borderId="52" xfId="0" applyNumberFormat="1" applyFont="1" applyFill="1" applyBorder="1"/>
    <xf numFmtId="2" fontId="4" fillId="2" borderId="53" xfId="0" applyNumberFormat="1" applyFont="1" applyFill="1" applyBorder="1"/>
    <xf numFmtId="2" fontId="4" fillId="2" borderId="8" xfId="0" applyNumberFormat="1" applyFont="1" applyFill="1" applyBorder="1"/>
    <xf numFmtId="2" fontId="4" fillId="2" borderId="6" xfId="0" applyNumberFormat="1" applyFont="1" applyFill="1" applyBorder="1"/>
    <xf numFmtId="2" fontId="4" fillId="2" borderId="7" xfId="0" applyNumberFormat="1" applyFont="1" applyFill="1" applyBorder="1"/>
    <xf numFmtId="2" fontId="4" fillId="2" borderId="40" xfId="0" applyNumberFormat="1" applyFont="1" applyFill="1" applyBorder="1" applyAlignment="1">
      <alignment wrapText="1"/>
    </xf>
    <xf numFmtId="2" fontId="4" fillId="2" borderId="18" xfId="0" applyNumberFormat="1" applyFont="1" applyFill="1" applyBorder="1" applyAlignment="1">
      <alignment wrapText="1"/>
    </xf>
    <xf numFmtId="2" fontId="4" fillId="2" borderId="6" xfId="0" applyNumberFormat="1" applyFont="1" applyFill="1" applyBorder="1" applyAlignment="1">
      <alignment wrapText="1"/>
    </xf>
    <xf numFmtId="2" fontId="4" fillId="2" borderId="7" xfId="0" applyNumberFormat="1" applyFont="1" applyFill="1" applyBorder="1" applyAlignment="1">
      <alignment wrapText="1"/>
    </xf>
    <xf numFmtId="2" fontId="0" fillId="3" borderId="41" xfId="0" applyNumberFormat="1" applyFill="1" applyBorder="1"/>
    <xf numFmtId="2" fontId="0" fillId="3" borderId="22" xfId="0" applyNumberFormat="1" applyFill="1" applyBorder="1"/>
    <xf numFmtId="2" fontId="9" fillId="6" borderId="1" xfId="0" applyNumberFormat="1" applyFont="1" applyFill="1" applyBorder="1" applyAlignment="1">
      <alignment wrapText="1"/>
    </xf>
    <xf numFmtId="2" fontId="9" fillId="6" borderId="41" xfId="0" applyNumberFormat="1" applyFont="1" applyFill="1" applyBorder="1" applyAlignment="1">
      <alignment wrapText="1"/>
    </xf>
    <xf numFmtId="2" fontId="9" fillId="6" borderId="2" xfId="0" applyNumberFormat="1" applyFont="1" applyFill="1" applyBorder="1" applyAlignment="1">
      <alignment wrapText="1"/>
    </xf>
    <xf numFmtId="2" fontId="9" fillId="6" borderId="22" xfId="0" applyNumberFormat="1" applyFont="1" applyFill="1" applyBorder="1" applyAlignment="1">
      <alignment wrapText="1"/>
    </xf>
    <xf numFmtId="1" fontId="0" fillId="4" borderId="1" xfId="0" applyNumberFormat="1" applyFill="1" applyBorder="1"/>
    <xf numFmtId="0" fontId="0" fillId="7" borderId="55" xfId="0" applyFill="1" applyBorder="1"/>
    <xf numFmtId="2" fontId="0" fillId="7" borderId="28" xfId="0" applyNumberFormat="1" applyFill="1" applyBorder="1"/>
    <xf numFmtId="2" fontId="9" fillId="7" borderId="28" xfId="0" applyNumberFormat="1" applyFont="1" applyFill="1" applyBorder="1" applyAlignment="1">
      <alignment wrapText="1"/>
    </xf>
    <xf numFmtId="2" fontId="0" fillId="7" borderId="56" xfId="0" applyNumberFormat="1" applyFill="1" applyBorder="1"/>
    <xf numFmtId="164" fontId="0" fillId="2" borderId="5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3" borderId="5" xfId="0" applyNumberFormat="1" applyFill="1" applyBorder="1"/>
    <xf numFmtId="164" fontId="0" fillId="3" borderId="1" xfId="0" applyNumberFormat="1" applyFill="1" applyBorder="1"/>
    <xf numFmtId="164" fontId="0" fillId="3" borderId="3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1" fontId="3" fillId="4" borderId="31" xfId="0" applyNumberFormat="1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30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3" fillId="4" borderId="44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wrapText="1"/>
    </xf>
    <xf numFmtId="2" fontId="5" fillId="2" borderId="38" xfId="0" applyNumberFormat="1" applyFont="1" applyFill="1" applyBorder="1" applyAlignment="1">
      <alignment horizontal="center"/>
    </xf>
    <xf numFmtId="2" fontId="5" fillId="2" borderId="45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3" fillId="2" borderId="54" xfId="0" applyNumberFormat="1" applyFont="1" applyFill="1" applyBorder="1" applyAlignment="1">
      <alignment horizontal="center" wrapText="1"/>
    </xf>
    <xf numFmtId="2" fontId="3" fillId="2" borderId="39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center"/>
    </xf>
    <xf numFmtId="2" fontId="3" fillId="2" borderId="46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 wrapText="1"/>
    </xf>
    <xf numFmtId="1" fontId="0" fillId="4" borderId="52" xfId="0" applyNumberFormat="1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 wrapText="1"/>
    </xf>
    <xf numFmtId="1" fontId="3" fillId="4" borderId="0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48" xfId="0" applyNumberFormat="1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 vertical="center"/>
    </xf>
    <xf numFmtId="2" fontId="3" fillId="3" borderId="50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4" fillId="2" borderId="31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7" sqref="C7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55" t="s">
        <v>66</v>
      </c>
      <c r="B1" s="155"/>
      <c r="C1" s="156"/>
    </row>
    <row r="2" spans="1:3" ht="27.75" customHeight="1" x14ac:dyDescent="0.2">
      <c r="A2" s="74"/>
      <c r="B2" s="151" t="s">
        <v>4</v>
      </c>
      <c r="C2" s="152"/>
    </row>
    <row r="3" spans="1:3" ht="22.5" customHeight="1" x14ac:dyDescent="0.2">
      <c r="A3" s="91" t="s">
        <v>19</v>
      </c>
      <c r="B3" s="93" t="s">
        <v>43</v>
      </c>
      <c r="C3" s="93" t="s">
        <v>35</v>
      </c>
    </row>
    <row r="4" spans="1:3" ht="22.5" customHeight="1" x14ac:dyDescent="0.2">
      <c r="A4" s="92" t="s">
        <v>20</v>
      </c>
      <c r="B4" s="94">
        <v>3494</v>
      </c>
      <c r="C4" s="94">
        <v>208</v>
      </c>
    </row>
    <row r="5" spans="1:3" ht="22.5" customHeight="1" x14ac:dyDescent="0.2">
      <c r="A5" s="92" t="s">
        <v>37</v>
      </c>
      <c r="B5" s="94">
        <v>1966</v>
      </c>
      <c r="C5" s="94">
        <v>25</v>
      </c>
    </row>
    <row r="6" spans="1:3" ht="22.5" customHeight="1" x14ac:dyDescent="0.2">
      <c r="A6" s="92" t="s">
        <v>38</v>
      </c>
      <c r="B6" s="94">
        <v>1013</v>
      </c>
      <c r="C6" s="94">
        <v>60</v>
      </c>
    </row>
    <row r="7" spans="1:3" ht="22.5" customHeight="1" x14ac:dyDescent="0.2">
      <c r="A7" s="92" t="s">
        <v>5</v>
      </c>
      <c r="B7" s="95">
        <f>SUM(B4:B6)</f>
        <v>6473</v>
      </c>
      <c r="C7" s="95">
        <f>SUM(C4:C6)</f>
        <v>293</v>
      </c>
    </row>
    <row r="8" spans="1:3" ht="22.5" customHeight="1" x14ac:dyDescent="0.2">
      <c r="A8" s="96" t="s">
        <v>0</v>
      </c>
      <c r="B8" s="153">
        <f>B7+C7</f>
        <v>6766</v>
      </c>
      <c r="C8" s="154"/>
    </row>
  </sheetData>
  <mergeCells count="3">
    <mergeCell ref="B2:C2"/>
    <mergeCell ref="B8:C8"/>
    <mergeCell ref="A1:C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topLeftCell="A16" zoomScale="85" zoomScaleNormal="85" workbookViewId="0">
      <pane xSplit="1" topLeftCell="G1" activePane="topRight" state="frozen"/>
      <selection pane="topRight" activeCell="B20" sqref="B20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57" t="s">
        <v>21</v>
      </c>
      <c r="C1" s="157"/>
      <c r="D1" s="157"/>
      <c r="E1" s="157"/>
      <c r="F1" s="157"/>
      <c r="G1" s="157"/>
    </row>
    <row r="2" spans="1:40" ht="22.5" customHeight="1" x14ac:dyDescent="0.45">
      <c r="A2" s="115" t="s">
        <v>34</v>
      </c>
      <c r="C2" s="115"/>
      <c r="D2" s="1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2" t="s">
        <v>66</v>
      </c>
      <c r="B3" s="72">
        <f>Lamps!B4</f>
        <v>3494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7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7" t="s">
        <v>44</v>
      </c>
      <c r="B5" s="73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80" customFormat="1" ht="30.75" customHeight="1" thickBot="1" x14ac:dyDescent="0.25">
      <c r="A6" s="79" t="s">
        <v>9</v>
      </c>
      <c r="B6" s="166" t="s">
        <v>22</v>
      </c>
      <c r="C6" s="167"/>
      <c r="D6" s="160" t="s">
        <v>24</v>
      </c>
      <c r="E6" s="160"/>
      <c r="F6" s="160" t="s">
        <v>23</v>
      </c>
      <c r="G6" s="160"/>
      <c r="H6" s="160" t="s">
        <v>25</v>
      </c>
      <c r="I6" s="160"/>
      <c r="J6" s="160" t="s">
        <v>26</v>
      </c>
      <c r="K6" s="160"/>
      <c r="L6" s="160" t="s">
        <v>27</v>
      </c>
      <c r="M6" s="160"/>
      <c r="N6" s="160" t="s">
        <v>28</v>
      </c>
      <c r="O6" s="161"/>
      <c r="P6" s="168" t="s">
        <v>29</v>
      </c>
      <c r="AB6" s="81"/>
      <c r="AC6" s="81"/>
      <c r="AE6" s="82"/>
      <c r="AF6" s="82"/>
      <c r="AG6" s="82"/>
      <c r="AH6" s="82"/>
      <c r="AI6" s="82"/>
      <c r="AJ6" s="82"/>
      <c r="AK6" s="82"/>
    </row>
    <row r="7" spans="1:40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69"/>
      <c r="AB7" s="2"/>
      <c r="AC7" s="2"/>
    </row>
    <row r="8" spans="1:40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69"/>
      <c r="Q8" s="9"/>
      <c r="AB8" s="2"/>
      <c r="AC8" s="2"/>
    </row>
    <row r="9" spans="1:40" ht="25.5" x14ac:dyDescent="0.2">
      <c r="A9" s="25" t="s">
        <v>11</v>
      </c>
      <c r="B9" s="23">
        <v>5.0599999999999996</v>
      </c>
      <c r="C9" s="13">
        <v>0.28000000000000003</v>
      </c>
      <c r="D9" s="13">
        <v>3.56</v>
      </c>
      <c r="E9" s="13">
        <v>0.28999999999999998</v>
      </c>
      <c r="F9" s="13">
        <v>0.76</v>
      </c>
      <c r="G9" s="13">
        <v>0.12</v>
      </c>
      <c r="H9" s="13">
        <v>5.0599999999999996</v>
      </c>
      <c r="I9" s="13">
        <v>0.28000000000000003</v>
      </c>
      <c r="J9" s="13">
        <v>5.0599999999999996</v>
      </c>
      <c r="K9" s="13">
        <v>0.28000000000000003</v>
      </c>
      <c r="L9" s="13">
        <v>5.0599999999999996</v>
      </c>
      <c r="M9" s="13">
        <v>0.28000000000000003</v>
      </c>
      <c r="N9" s="13">
        <v>0.01</v>
      </c>
      <c r="O9" s="13">
        <v>0.01</v>
      </c>
      <c r="P9" s="169"/>
      <c r="Q9" s="15"/>
      <c r="R9" s="1"/>
      <c r="AB9" s="2"/>
      <c r="AC9" s="2"/>
    </row>
    <row r="10" spans="1:40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69"/>
      <c r="Q10" s="15"/>
      <c r="R10" s="1"/>
      <c r="AB10" s="2"/>
      <c r="AC10" s="2"/>
    </row>
    <row r="11" spans="1:40" ht="26.25" thickBot="1" x14ac:dyDescent="0.25">
      <c r="A11" s="25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70"/>
      <c r="Q11" s="10"/>
      <c r="AB11" s="2"/>
      <c r="AC11" s="2"/>
    </row>
    <row r="12" spans="1:40" s="20" customFormat="1" ht="25.5" x14ac:dyDescent="0.2">
      <c r="A12" s="25" t="s">
        <v>16</v>
      </c>
      <c r="B12" s="45">
        <f t="shared" ref="B12:O12" si="0">B$9*B$8*($B3*0.1)</f>
        <v>28287.423999999999</v>
      </c>
      <c r="C12" s="46">
        <f t="shared" si="0"/>
        <v>586.99200000000008</v>
      </c>
      <c r="D12" s="46">
        <f t="shared" si="0"/>
        <v>78363.432000000015</v>
      </c>
      <c r="E12" s="46">
        <f t="shared" si="0"/>
        <v>2938.4540000000002</v>
      </c>
      <c r="F12" s="46">
        <f t="shared" si="0"/>
        <v>16994.816000000003</v>
      </c>
      <c r="G12" s="46">
        <f t="shared" si="0"/>
        <v>1173.9840000000002</v>
      </c>
      <c r="H12" s="46">
        <f t="shared" si="0"/>
        <v>114917.66</v>
      </c>
      <c r="I12" s="46">
        <f t="shared" si="0"/>
        <v>2543.6320000000005</v>
      </c>
      <c r="J12" s="46">
        <f t="shared" si="0"/>
        <v>114917.66</v>
      </c>
      <c r="K12" s="46">
        <f t="shared" si="0"/>
        <v>2543.6320000000005</v>
      </c>
      <c r="L12" s="46">
        <f t="shared" si="0"/>
        <v>109613.768</v>
      </c>
      <c r="M12" s="46">
        <f t="shared" si="0"/>
        <v>2934.9600000000005</v>
      </c>
      <c r="N12" s="46">
        <f t="shared" si="0"/>
        <v>223.61600000000001</v>
      </c>
      <c r="O12" s="47">
        <f t="shared" si="0"/>
        <v>97.832000000000022</v>
      </c>
      <c r="P12" s="49">
        <f>SUM(B12:O12)</f>
        <v>476137.86199999996</v>
      </c>
      <c r="Q12" s="21"/>
      <c r="AN12" s="22"/>
    </row>
    <row r="13" spans="1:40" ht="25.5" x14ac:dyDescent="0.2">
      <c r="A13" s="25" t="s">
        <v>15</v>
      </c>
      <c r="B13" s="23">
        <f>B12*(1-B10)*B$11/1000</f>
        <v>34.708669248</v>
      </c>
      <c r="C13" s="13">
        <f t="shared" ref="C13:O13" si="1">C12*(1-C10)*C$11/1000</f>
        <v>0.72023918400000009</v>
      </c>
      <c r="D13" s="13">
        <f t="shared" si="1"/>
        <v>96.151931064000038</v>
      </c>
      <c r="E13" s="13">
        <f t="shared" si="1"/>
        <v>3.6054830580000008</v>
      </c>
      <c r="F13" s="13">
        <f t="shared" si="1"/>
        <v>20.852639232000005</v>
      </c>
      <c r="G13" s="13">
        <f t="shared" si="1"/>
        <v>1.4404783680000002</v>
      </c>
      <c r="H13" s="13">
        <f t="shared" si="1"/>
        <v>141.00396882000001</v>
      </c>
      <c r="I13" s="13">
        <f t="shared" si="1"/>
        <v>3.1210364640000008</v>
      </c>
      <c r="J13" s="13">
        <f t="shared" si="1"/>
        <v>141.00396882000001</v>
      </c>
      <c r="K13" s="13">
        <f t="shared" si="1"/>
        <v>3.1210364640000008</v>
      </c>
      <c r="L13" s="13">
        <f t="shared" si="1"/>
        <v>134.49609333600003</v>
      </c>
      <c r="M13" s="13">
        <f t="shared" si="1"/>
        <v>3.6011959200000012</v>
      </c>
      <c r="N13" s="13">
        <f t="shared" si="1"/>
        <v>0.27437683200000001</v>
      </c>
      <c r="O13" s="18">
        <f t="shared" si="1"/>
        <v>0.12003986400000004</v>
      </c>
      <c r="P13" s="50">
        <f>SUM(B13:O13)</f>
        <v>584.2211566740001</v>
      </c>
    </row>
    <row r="14" spans="1:40" ht="25.5" x14ac:dyDescent="0.2">
      <c r="A14" s="25" t="s">
        <v>17</v>
      </c>
      <c r="B14" s="23">
        <f t="shared" ref="B14:O14" si="2">B$9*B$8*($B3*0.02)</f>
        <v>5657.4847999999993</v>
      </c>
      <c r="C14" s="13">
        <f t="shared" si="2"/>
        <v>117.39840000000001</v>
      </c>
      <c r="D14" s="13">
        <f t="shared" si="2"/>
        <v>15672.686399999999</v>
      </c>
      <c r="E14" s="13">
        <f t="shared" si="2"/>
        <v>587.69079999999997</v>
      </c>
      <c r="F14" s="13">
        <f t="shared" si="2"/>
        <v>3398.9631999999997</v>
      </c>
      <c r="G14" s="13">
        <f t="shared" si="2"/>
        <v>234.79679999999996</v>
      </c>
      <c r="H14" s="13">
        <f t="shared" si="2"/>
        <v>22983.531999999996</v>
      </c>
      <c r="I14" s="13">
        <f t="shared" si="2"/>
        <v>508.72640000000007</v>
      </c>
      <c r="J14" s="13">
        <f t="shared" si="2"/>
        <v>22983.531999999996</v>
      </c>
      <c r="K14" s="13">
        <f t="shared" si="2"/>
        <v>508.72640000000007</v>
      </c>
      <c r="L14" s="13">
        <f t="shared" si="2"/>
        <v>21922.753599999996</v>
      </c>
      <c r="M14" s="13">
        <f t="shared" si="2"/>
        <v>586.99199999999996</v>
      </c>
      <c r="N14" s="13">
        <f t="shared" si="2"/>
        <v>44.723199999999999</v>
      </c>
      <c r="O14" s="18">
        <f t="shared" si="2"/>
        <v>19.566400000000002</v>
      </c>
      <c r="P14" s="50">
        <f>SUM(B14:O14)</f>
        <v>95227.572399999975</v>
      </c>
    </row>
    <row r="15" spans="1:40" ht="25.5" x14ac:dyDescent="0.2">
      <c r="A15" s="25" t="s">
        <v>18</v>
      </c>
      <c r="B15" s="23">
        <f t="shared" ref="B15:O15" si="3">B14*B$11/1000</f>
        <v>6.9417338495999994</v>
      </c>
      <c r="C15" s="13">
        <f t="shared" si="3"/>
        <v>0.14404783680000002</v>
      </c>
      <c r="D15" s="13">
        <f t="shared" si="3"/>
        <v>19.230386212799999</v>
      </c>
      <c r="E15" s="13">
        <f t="shared" si="3"/>
        <v>0.72109661159999994</v>
      </c>
      <c r="F15" s="13">
        <f t="shared" si="3"/>
        <v>4.1705278464000006</v>
      </c>
      <c r="G15" s="13">
        <f t="shared" si="3"/>
        <v>0.28809567359999999</v>
      </c>
      <c r="H15" s="13">
        <f t="shared" si="3"/>
        <v>28.200793763999997</v>
      </c>
      <c r="I15" s="13">
        <f t="shared" si="3"/>
        <v>0.62420729280000009</v>
      </c>
      <c r="J15" s="13">
        <f t="shared" si="3"/>
        <v>28.200793763999997</v>
      </c>
      <c r="K15" s="13">
        <f t="shared" si="3"/>
        <v>0.62420729280000009</v>
      </c>
      <c r="L15" s="13">
        <f t="shared" si="3"/>
        <v>26.8992186672</v>
      </c>
      <c r="M15" s="13">
        <f t="shared" si="3"/>
        <v>0.72023918399999998</v>
      </c>
      <c r="N15" s="13">
        <f t="shared" si="3"/>
        <v>5.4875366400000007E-2</v>
      </c>
      <c r="O15" s="18">
        <f t="shared" si="3"/>
        <v>2.4007972800000006E-2</v>
      </c>
      <c r="P15" s="50">
        <f>SUM(B15:O15)</f>
        <v>116.84423133479999</v>
      </c>
    </row>
    <row r="16" spans="1:40" ht="26.25" thickBot="1" x14ac:dyDescent="0.25">
      <c r="A16" s="26" t="s">
        <v>14</v>
      </c>
      <c r="B16" s="48">
        <f>B13-B15</f>
        <v>27.766935398400001</v>
      </c>
      <c r="C16" s="17">
        <f t="shared" ref="C16:O16" si="4">C13-C15</f>
        <v>0.57619134720000009</v>
      </c>
      <c r="D16" s="17">
        <f t="shared" si="4"/>
        <v>76.921544851200039</v>
      </c>
      <c r="E16" s="17">
        <f t="shared" si="4"/>
        <v>2.8843864464000006</v>
      </c>
      <c r="F16" s="17">
        <f t="shared" si="4"/>
        <v>16.682111385600003</v>
      </c>
      <c r="G16" s="17">
        <f t="shared" si="4"/>
        <v>1.1523826944000002</v>
      </c>
      <c r="H16" s="17">
        <f t="shared" si="4"/>
        <v>112.80317505600001</v>
      </c>
      <c r="I16" s="17">
        <f t="shared" si="4"/>
        <v>2.4968291712000008</v>
      </c>
      <c r="J16" s="17">
        <f t="shared" si="4"/>
        <v>112.80317505600001</v>
      </c>
      <c r="K16" s="17">
        <f t="shared" si="4"/>
        <v>2.4968291712000008</v>
      </c>
      <c r="L16" s="17">
        <f t="shared" si="4"/>
        <v>107.59687466880003</v>
      </c>
      <c r="M16" s="17">
        <f t="shared" si="4"/>
        <v>2.8809567360000012</v>
      </c>
      <c r="N16" s="17">
        <f t="shared" si="4"/>
        <v>0.2195014656</v>
      </c>
      <c r="O16" s="19">
        <f t="shared" si="4"/>
        <v>9.6031891200000025E-2</v>
      </c>
      <c r="P16" s="51">
        <f>SUM(B16:O16)</f>
        <v>467.37692533920006</v>
      </c>
    </row>
    <row r="17" spans="1:37" x14ac:dyDescent="0.2">
      <c r="H17" s="3"/>
    </row>
    <row r="19" spans="1:37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5" t="s">
        <v>66</v>
      </c>
      <c r="B20" s="34">
        <f>Lamps!C4</f>
        <v>208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102" t="s">
        <v>45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104" t="s">
        <v>44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0" customFormat="1" ht="25.5" customHeight="1" thickBot="1" x14ac:dyDescent="0.25">
      <c r="A23" s="76" t="s">
        <v>9</v>
      </c>
      <c r="B23" s="164" t="s">
        <v>22</v>
      </c>
      <c r="C23" s="165"/>
      <c r="D23" s="164" t="s">
        <v>24</v>
      </c>
      <c r="E23" s="165"/>
      <c r="F23" s="164" t="s">
        <v>23</v>
      </c>
      <c r="G23" s="165"/>
      <c r="H23" s="164" t="s">
        <v>25</v>
      </c>
      <c r="I23" s="165"/>
      <c r="J23" s="164" t="s">
        <v>26</v>
      </c>
      <c r="K23" s="165"/>
      <c r="L23" s="164" t="s">
        <v>27</v>
      </c>
      <c r="M23" s="165"/>
      <c r="N23" s="164" t="s">
        <v>28</v>
      </c>
      <c r="O23" s="165"/>
      <c r="P23" s="171" t="s">
        <v>30</v>
      </c>
      <c r="S23" s="30"/>
      <c r="AE23" s="22"/>
      <c r="AF23" s="22"/>
      <c r="AG23" s="22"/>
      <c r="AH23" s="22"/>
      <c r="AI23" s="22"/>
      <c r="AJ23" s="22"/>
      <c r="AK23" s="22"/>
    </row>
    <row r="24" spans="1:37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84" t="s">
        <v>6</v>
      </c>
      <c r="I24" s="84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72"/>
    </row>
    <row r="25" spans="1:37" x14ac:dyDescent="0.2">
      <c r="A25" s="76" t="s">
        <v>13</v>
      </c>
      <c r="B25" s="52">
        <v>16</v>
      </c>
      <c r="C25" s="53">
        <v>6</v>
      </c>
      <c r="D25" s="53">
        <v>63</v>
      </c>
      <c r="E25" s="53">
        <v>29</v>
      </c>
      <c r="F25" s="36">
        <v>64</v>
      </c>
      <c r="G25" s="36">
        <v>28</v>
      </c>
      <c r="H25" s="36">
        <v>65</v>
      </c>
      <c r="I25" s="36">
        <v>26</v>
      </c>
      <c r="J25" s="36">
        <v>65</v>
      </c>
      <c r="K25" s="36">
        <v>26</v>
      </c>
      <c r="L25" s="36">
        <v>62</v>
      </c>
      <c r="M25" s="36">
        <v>30</v>
      </c>
      <c r="N25" s="36">
        <v>64</v>
      </c>
      <c r="O25" s="36">
        <v>28</v>
      </c>
      <c r="P25" s="172"/>
    </row>
    <row r="26" spans="1:37" ht="25.5" x14ac:dyDescent="0.2">
      <c r="A26" s="76" t="s">
        <v>11</v>
      </c>
      <c r="B26" s="35">
        <v>4.33</v>
      </c>
      <c r="C26" s="14">
        <v>0</v>
      </c>
      <c r="D26" s="14">
        <v>2.88</v>
      </c>
      <c r="E26" s="14">
        <v>0</v>
      </c>
      <c r="F26" s="36">
        <v>0.02</v>
      </c>
      <c r="G26" s="36">
        <v>0</v>
      </c>
      <c r="H26" s="36">
        <v>4.33</v>
      </c>
      <c r="I26" s="36">
        <v>0</v>
      </c>
      <c r="J26" s="36">
        <v>4.33</v>
      </c>
      <c r="K26" s="36">
        <v>0</v>
      </c>
      <c r="L26" s="36">
        <v>4.33</v>
      </c>
      <c r="M26" s="36">
        <v>0</v>
      </c>
      <c r="N26" s="36">
        <v>0</v>
      </c>
      <c r="O26" s="36">
        <v>0</v>
      </c>
      <c r="P26" s="172"/>
    </row>
    <row r="27" spans="1:37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36">
        <v>0</v>
      </c>
      <c r="P27" s="172"/>
    </row>
    <row r="28" spans="1:37" ht="25.5" x14ac:dyDescent="0.2">
      <c r="A28" s="76" t="s">
        <v>12</v>
      </c>
      <c r="B28" s="148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50">
        <v>1.2270000000000001</v>
      </c>
      <c r="P28" s="173"/>
    </row>
    <row r="29" spans="1:37" ht="25.5" x14ac:dyDescent="0.2">
      <c r="A29" s="76" t="s">
        <v>16</v>
      </c>
      <c r="B29" s="54">
        <f t="shared" ref="B29:O29" si="5">B$26*B$25*($B20*0.15)</f>
        <v>2161.5360000000001</v>
      </c>
      <c r="C29" s="55">
        <f t="shared" si="5"/>
        <v>0</v>
      </c>
      <c r="D29" s="55">
        <f t="shared" si="5"/>
        <v>5660.9279999999999</v>
      </c>
      <c r="E29" s="55">
        <f t="shared" si="5"/>
        <v>0</v>
      </c>
      <c r="F29" s="55">
        <f t="shared" si="5"/>
        <v>39.936</v>
      </c>
      <c r="G29" s="55">
        <f t="shared" si="5"/>
        <v>0</v>
      </c>
      <c r="H29" s="55">
        <f t="shared" si="5"/>
        <v>8781.24</v>
      </c>
      <c r="I29" s="55">
        <f t="shared" si="5"/>
        <v>0</v>
      </c>
      <c r="J29" s="55">
        <f t="shared" si="5"/>
        <v>8781.24</v>
      </c>
      <c r="K29" s="55">
        <f t="shared" si="5"/>
        <v>0</v>
      </c>
      <c r="L29" s="55">
        <f t="shared" si="5"/>
        <v>8375.9519999999993</v>
      </c>
      <c r="M29" s="55">
        <f t="shared" si="5"/>
        <v>0</v>
      </c>
      <c r="N29" s="55">
        <f t="shared" si="5"/>
        <v>0</v>
      </c>
      <c r="O29" s="56">
        <f t="shared" si="5"/>
        <v>0</v>
      </c>
      <c r="P29" s="60">
        <f>SUM(B29:O29)</f>
        <v>33800.831999999995</v>
      </c>
    </row>
    <row r="30" spans="1:37" ht="25.5" x14ac:dyDescent="0.2">
      <c r="A30" s="76" t="s">
        <v>15</v>
      </c>
      <c r="B30" s="35">
        <f>B29*(1-B27)*B$28/1000</f>
        <v>2.6522046720000003</v>
      </c>
      <c r="C30" s="14">
        <f t="shared" ref="C30:O30" si="6">C29*(1-C27)*C$28/1000</f>
        <v>0</v>
      </c>
      <c r="D30" s="14">
        <f t="shared" si="6"/>
        <v>6.9459586560000011</v>
      </c>
      <c r="E30" s="14">
        <f t="shared" si="6"/>
        <v>0</v>
      </c>
      <c r="F30" s="14">
        <f t="shared" si="6"/>
        <v>4.9001472000000004E-2</v>
      </c>
      <c r="G30" s="14">
        <f t="shared" si="6"/>
        <v>0</v>
      </c>
      <c r="H30" s="14">
        <f t="shared" si="6"/>
        <v>10.77458148</v>
      </c>
      <c r="I30" s="14">
        <f t="shared" si="6"/>
        <v>0</v>
      </c>
      <c r="J30" s="14">
        <f t="shared" si="6"/>
        <v>10.77458148</v>
      </c>
      <c r="K30" s="14">
        <f t="shared" si="6"/>
        <v>0</v>
      </c>
      <c r="L30" s="14">
        <f t="shared" si="6"/>
        <v>10.277293104</v>
      </c>
      <c r="M30" s="14">
        <f t="shared" si="6"/>
        <v>0</v>
      </c>
      <c r="N30" s="14">
        <f t="shared" si="6"/>
        <v>0</v>
      </c>
      <c r="O30" s="36">
        <f t="shared" si="6"/>
        <v>0</v>
      </c>
      <c r="P30" s="60">
        <f>SUM(B30:O30)</f>
        <v>41.473620864000004</v>
      </c>
    </row>
    <row r="31" spans="1:37" ht="25.5" x14ac:dyDescent="0.2">
      <c r="A31" s="76" t="s">
        <v>17</v>
      </c>
      <c r="B31" s="35">
        <f t="shared" ref="B31:O31" si="7">B$26*B$25*($B20*0.032)</f>
        <v>461.12768000000005</v>
      </c>
      <c r="C31" s="14">
        <f t="shared" si="7"/>
        <v>0</v>
      </c>
      <c r="D31" s="14">
        <f t="shared" si="7"/>
        <v>1207.6646400000002</v>
      </c>
      <c r="E31" s="14">
        <f t="shared" si="7"/>
        <v>0</v>
      </c>
      <c r="F31" s="14">
        <f t="shared" si="7"/>
        <v>8.519680000000001</v>
      </c>
      <c r="G31" s="14">
        <f t="shared" si="7"/>
        <v>0</v>
      </c>
      <c r="H31" s="14">
        <f t="shared" si="7"/>
        <v>1873.3312000000001</v>
      </c>
      <c r="I31" s="14">
        <f t="shared" si="7"/>
        <v>0</v>
      </c>
      <c r="J31" s="14">
        <f t="shared" si="7"/>
        <v>1873.3312000000001</v>
      </c>
      <c r="K31" s="14">
        <f t="shared" si="7"/>
        <v>0</v>
      </c>
      <c r="L31" s="14">
        <f t="shared" si="7"/>
        <v>1786.86976</v>
      </c>
      <c r="M31" s="14">
        <f t="shared" si="7"/>
        <v>0</v>
      </c>
      <c r="N31" s="14">
        <f t="shared" si="7"/>
        <v>0</v>
      </c>
      <c r="O31" s="36">
        <f t="shared" si="7"/>
        <v>0</v>
      </c>
      <c r="P31" s="60">
        <f>SUM(B31:O31)</f>
        <v>7210.8441600000006</v>
      </c>
    </row>
    <row r="32" spans="1:37" ht="25.5" x14ac:dyDescent="0.2">
      <c r="A32" s="76" t="s">
        <v>18</v>
      </c>
      <c r="B32" s="35">
        <f t="shared" ref="B32:G32" si="8">B31*B$28/1000</f>
        <v>0.5658036633600001</v>
      </c>
      <c r="C32" s="14">
        <f t="shared" si="8"/>
        <v>0</v>
      </c>
      <c r="D32" s="14">
        <f t="shared" si="8"/>
        <v>1.4818045132800002</v>
      </c>
      <c r="E32" s="14">
        <f t="shared" si="8"/>
        <v>0</v>
      </c>
      <c r="F32" s="14">
        <f t="shared" si="8"/>
        <v>1.0453647360000002E-2</v>
      </c>
      <c r="G32" s="14">
        <f t="shared" si="8"/>
        <v>0</v>
      </c>
      <c r="H32" s="14">
        <f t="shared" ref="H32:O32" si="9">H31*H$28/1000</f>
        <v>2.2985773824000004</v>
      </c>
      <c r="I32" s="14">
        <f t="shared" si="9"/>
        <v>0</v>
      </c>
      <c r="J32" s="14">
        <f t="shared" si="9"/>
        <v>2.2985773824000004</v>
      </c>
      <c r="K32" s="14">
        <f t="shared" si="9"/>
        <v>0</v>
      </c>
      <c r="L32" s="14">
        <f t="shared" si="9"/>
        <v>2.1924891955199999</v>
      </c>
      <c r="M32" s="14">
        <f t="shared" si="9"/>
        <v>0</v>
      </c>
      <c r="N32" s="14">
        <f t="shared" si="9"/>
        <v>0</v>
      </c>
      <c r="O32" s="36">
        <f t="shared" si="9"/>
        <v>0</v>
      </c>
      <c r="P32" s="60">
        <f>SUM(B32:O32)</f>
        <v>8.8477057843200004</v>
      </c>
    </row>
    <row r="33" spans="1:37" ht="26.25" thickBot="1" x14ac:dyDescent="0.25">
      <c r="A33" s="77" t="s">
        <v>14</v>
      </c>
      <c r="B33" s="57">
        <f t="shared" ref="B33:G33" si="10">B30-B32</f>
        <v>2.0864010086400002</v>
      </c>
      <c r="C33" s="58">
        <f t="shared" si="10"/>
        <v>0</v>
      </c>
      <c r="D33" s="58">
        <f t="shared" si="10"/>
        <v>5.4641541427200009</v>
      </c>
      <c r="E33" s="58">
        <f t="shared" si="10"/>
        <v>0</v>
      </c>
      <c r="F33" s="58">
        <f t="shared" si="10"/>
        <v>3.8547824640000006E-2</v>
      </c>
      <c r="G33" s="58">
        <f t="shared" si="10"/>
        <v>0</v>
      </c>
      <c r="H33" s="58">
        <f t="shared" ref="H33:O33" si="11">H30-H32</f>
        <v>8.4760040976000006</v>
      </c>
      <c r="I33" s="58">
        <f t="shared" si="11"/>
        <v>0</v>
      </c>
      <c r="J33" s="58">
        <f t="shared" si="11"/>
        <v>8.4760040976000006</v>
      </c>
      <c r="K33" s="58">
        <f t="shared" si="11"/>
        <v>0</v>
      </c>
      <c r="L33" s="58">
        <f t="shared" si="11"/>
        <v>8.0848039084799996</v>
      </c>
      <c r="M33" s="58">
        <f t="shared" si="11"/>
        <v>0</v>
      </c>
      <c r="N33" s="58">
        <f t="shared" si="11"/>
        <v>0</v>
      </c>
      <c r="O33" s="59">
        <f t="shared" si="11"/>
        <v>0</v>
      </c>
      <c r="P33" s="61">
        <f>SUM(B33:O33)</f>
        <v>32.625915079680006</v>
      </c>
    </row>
    <row r="34" spans="1:37" x14ac:dyDescent="0.2">
      <c r="S34" s="1"/>
    </row>
    <row r="35" spans="1:37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8" t="s">
        <v>66</v>
      </c>
      <c r="B36" s="32">
        <f>B20+B3</f>
        <v>3702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0" customFormat="1" ht="26.25" customHeight="1" x14ac:dyDescent="0.2">
      <c r="A37" s="39" t="s">
        <v>9</v>
      </c>
      <c r="B37" s="162" t="s">
        <v>22</v>
      </c>
      <c r="C37" s="163"/>
      <c r="D37" s="162" t="s">
        <v>24</v>
      </c>
      <c r="E37" s="163"/>
      <c r="F37" s="162" t="s">
        <v>23</v>
      </c>
      <c r="G37" s="163"/>
      <c r="H37" s="162" t="s">
        <v>25</v>
      </c>
      <c r="I37" s="163"/>
      <c r="J37" s="162" t="s">
        <v>26</v>
      </c>
      <c r="K37" s="163"/>
      <c r="L37" s="162" t="s">
        <v>27</v>
      </c>
      <c r="M37" s="163"/>
      <c r="N37" s="162" t="s">
        <v>28</v>
      </c>
      <c r="O37" s="163"/>
      <c r="P37" s="158" t="s">
        <v>31</v>
      </c>
      <c r="S37" s="30"/>
      <c r="AE37" s="22"/>
      <c r="AF37" s="22"/>
      <c r="AG37" s="22"/>
      <c r="AH37" s="22"/>
      <c r="AI37" s="22"/>
      <c r="AJ37" s="22"/>
      <c r="AK37" s="22"/>
    </row>
    <row r="38" spans="1:37" ht="22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59"/>
    </row>
    <row r="39" spans="1:37" ht="25.5" x14ac:dyDescent="0.2">
      <c r="A39" s="39" t="s">
        <v>16</v>
      </c>
      <c r="B39" s="62">
        <f t="shared" ref="B39:O39" si="12">B29+B12</f>
        <v>30448.959999999999</v>
      </c>
      <c r="C39" s="63">
        <f t="shared" si="12"/>
        <v>586.99200000000008</v>
      </c>
      <c r="D39" s="63">
        <f t="shared" si="12"/>
        <v>84024.360000000015</v>
      </c>
      <c r="E39" s="63">
        <f t="shared" si="12"/>
        <v>2938.4540000000002</v>
      </c>
      <c r="F39" s="63">
        <f t="shared" si="12"/>
        <v>17034.752000000004</v>
      </c>
      <c r="G39" s="63">
        <f t="shared" si="12"/>
        <v>1173.9840000000002</v>
      </c>
      <c r="H39" s="63">
        <f t="shared" si="12"/>
        <v>123698.90000000001</v>
      </c>
      <c r="I39" s="63">
        <f t="shared" si="12"/>
        <v>2543.6320000000005</v>
      </c>
      <c r="J39" s="63">
        <f t="shared" si="12"/>
        <v>123698.90000000001</v>
      </c>
      <c r="K39" s="63">
        <f t="shared" si="12"/>
        <v>2543.6320000000005</v>
      </c>
      <c r="L39" s="63">
        <f t="shared" si="12"/>
        <v>117989.72</v>
      </c>
      <c r="M39" s="63">
        <f t="shared" si="12"/>
        <v>2934.9600000000005</v>
      </c>
      <c r="N39" s="63">
        <f t="shared" si="12"/>
        <v>223.61600000000001</v>
      </c>
      <c r="O39" s="63">
        <f t="shared" si="12"/>
        <v>97.832000000000022</v>
      </c>
      <c r="P39" s="64">
        <f>SUM(B39:O39)</f>
        <v>509938.69399999996</v>
      </c>
    </row>
    <row r="40" spans="1:37" ht="25.5" x14ac:dyDescent="0.2">
      <c r="A40" s="39" t="s">
        <v>15</v>
      </c>
      <c r="B40" s="65">
        <f t="shared" ref="B40:O40" si="13">B30+B13</f>
        <v>37.360873920000003</v>
      </c>
      <c r="C40" s="66">
        <f t="shared" si="13"/>
        <v>0.72023918400000009</v>
      </c>
      <c r="D40" s="66">
        <f t="shared" si="13"/>
        <v>103.09788972000004</v>
      </c>
      <c r="E40" s="66">
        <f t="shared" si="13"/>
        <v>3.6054830580000008</v>
      </c>
      <c r="F40" s="66">
        <f t="shared" si="13"/>
        <v>20.901640704000005</v>
      </c>
      <c r="G40" s="66">
        <f t="shared" si="13"/>
        <v>1.4404783680000002</v>
      </c>
      <c r="H40" s="66">
        <f t="shared" si="13"/>
        <v>151.77855030000001</v>
      </c>
      <c r="I40" s="66">
        <f t="shared" si="13"/>
        <v>3.1210364640000008</v>
      </c>
      <c r="J40" s="66">
        <f t="shared" si="13"/>
        <v>151.77855030000001</v>
      </c>
      <c r="K40" s="66">
        <f t="shared" si="13"/>
        <v>3.1210364640000008</v>
      </c>
      <c r="L40" s="66">
        <f t="shared" si="13"/>
        <v>144.77338644000002</v>
      </c>
      <c r="M40" s="66">
        <f t="shared" si="13"/>
        <v>3.6011959200000012</v>
      </c>
      <c r="N40" s="66">
        <f t="shared" si="13"/>
        <v>0.27437683200000001</v>
      </c>
      <c r="O40" s="66">
        <f t="shared" si="13"/>
        <v>0.12003986400000004</v>
      </c>
      <c r="P40" s="64">
        <f t="shared" ref="P40:P43" si="14">SUM(B40:O40)</f>
        <v>625.69477753800015</v>
      </c>
    </row>
    <row r="41" spans="1:37" ht="25.5" x14ac:dyDescent="0.2">
      <c r="A41" s="39" t="s">
        <v>17</v>
      </c>
      <c r="B41" s="65">
        <f t="shared" ref="B41:O41" si="15">B31+B14</f>
        <v>6118.6124799999998</v>
      </c>
      <c r="C41" s="66">
        <f t="shared" si="15"/>
        <v>117.39840000000001</v>
      </c>
      <c r="D41" s="66">
        <f t="shared" si="15"/>
        <v>16880.351039999998</v>
      </c>
      <c r="E41" s="66">
        <f t="shared" si="15"/>
        <v>587.69079999999997</v>
      </c>
      <c r="F41" s="66">
        <f t="shared" si="15"/>
        <v>3407.4828799999996</v>
      </c>
      <c r="G41" s="66">
        <f t="shared" si="15"/>
        <v>234.79679999999996</v>
      </c>
      <c r="H41" s="66">
        <f t="shared" si="15"/>
        <v>24856.863199999996</v>
      </c>
      <c r="I41" s="66">
        <f t="shared" si="15"/>
        <v>508.72640000000007</v>
      </c>
      <c r="J41" s="66">
        <f t="shared" si="15"/>
        <v>24856.863199999996</v>
      </c>
      <c r="K41" s="66">
        <f t="shared" si="15"/>
        <v>508.72640000000007</v>
      </c>
      <c r="L41" s="66">
        <f t="shared" si="15"/>
        <v>23709.623359999998</v>
      </c>
      <c r="M41" s="66">
        <f t="shared" si="15"/>
        <v>586.99199999999996</v>
      </c>
      <c r="N41" s="66">
        <f t="shared" si="15"/>
        <v>44.723199999999999</v>
      </c>
      <c r="O41" s="66">
        <f t="shared" si="15"/>
        <v>19.566400000000002</v>
      </c>
      <c r="P41" s="64">
        <f t="shared" si="14"/>
        <v>102438.41655999997</v>
      </c>
    </row>
    <row r="42" spans="1:37" ht="25.5" x14ac:dyDescent="0.2">
      <c r="A42" s="39" t="s">
        <v>18</v>
      </c>
      <c r="B42" s="65">
        <f t="shared" ref="B42:O42" si="16">B32+B15</f>
        <v>7.507537512959999</v>
      </c>
      <c r="C42" s="66">
        <f t="shared" si="16"/>
        <v>0.14404783680000002</v>
      </c>
      <c r="D42" s="66">
        <f t="shared" si="16"/>
        <v>20.712190726079999</v>
      </c>
      <c r="E42" s="66">
        <f t="shared" si="16"/>
        <v>0.72109661159999994</v>
      </c>
      <c r="F42" s="66">
        <f t="shared" si="16"/>
        <v>4.1809814937600009</v>
      </c>
      <c r="G42" s="66">
        <f t="shared" si="16"/>
        <v>0.28809567359999999</v>
      </c>
      <c r="H42" s="66">
        <f t="shared" si="16"/>
        <v>30.499371146399998</v>
      </c>
      <c r="I42" s="66">
        <f t="shared" si="16"/>
        <v>0.62420729280000009</v>
      </c>
      <c r="J42" s="66">
        <f t="shared" si="16"/>
        <v>30.499371146399998</v>
      </c>
      <c r="K42" s="66">
        <f t="shared" si="16"/>
        <v>0.62420729280000009</v>
      </c>
      <c r="L42" s="66">
        <f t="shared" si="16"/>
        <v>29.09170786272</v>
      </c>
      <c r="M42" s="66">
        <f t="shared" si="16"/>
        <v>0.72023918399999998</v>
      </c>
      <c r="N42" s="66">
        <f t="shared" si="16"/>
        <v>5.4875366400000007E-2</v>
      </c>
      <c r="O42" s="66">
        <f t="shared" si="16"/>
        <v>2.4007972800000006E-2</v>
      </c>
      <c r="P42" s="64">
        <f t="shared" si="14"/>
        <v>125.69193711911997</v>
      </c>
    </row>
    <row r="43" spans="1:37" ht="26.25" thickBot="1" x14ac:dyDescent="0.25">
      <c r="A43" s="40" t="s">
        <v>14</v>
      </c>
      <c r="B43" s="68">
        <f t="shared" ref="B43:O43" si="17">B33+B16</f>
        <v>29.85333640704</v>
      </c>
      <c r="C43" s="69">
        <f t="shared" si="17"/>
        <v>0.57619134720000009</v>
      </c>
      <c r="D43" s="69">
        <f t="shared" si="17"/>
        <v>82.385698993920045</v>
      </c>
      <c r="E43" s="69">
        <f t="shared" si="17"/>
        <v>2.8843864464000006</v>
      </c>
      <c r="F43" s="69">
        <f t="shared" si="17"/>
        <v>16.720659210240001</v>
      </c>
      <c r="G43" s="69">
        <f t="shared" si="17"/>
        <v>1.1523826944000002</v>
      </c>
      <c r="H43" s="69">
        <f t="shared" si="17"/>
        <v>121.27917915360001</v>
      </c>
      <c r="I43" s="69">
        <f t="shared" si="17"/>
        <v>2.4968291712000008</v>
      </c>
      <c r="J43" s="69">
        <f t="shared" si="17"/>
        <v>121.27917915360001</v>
      </c>
      <c r="K43" s="69">
        <f t="shared" si="17"/>
        <v>2.4968291712000008</v>
      </c>
      <c r="L43" s="69">
        <f t="shared" si="17"/>
        <v>115.68167857728002</v>
      </c>
      <c r="M43" s="69">
        <f t="shared" si="17"/>
        <v>2.8809567360000012</v>
      </c>
      <c r="N43" s="69">
        <f t="shared" si="17"/>
        <v>0.2195014656</v>
      </c>
      <c r="O43" s="69">
        <f t="shared" si="17"/>
        <v>9.6031891200000025E-2</v>
      </c>
      <c r="P43" s="64">
        <f t="shared" si="14"/>
        <v>500.00284041888006</v>
      </c>
    </row>
  </sheetData>
  <mergeCells count="25">
    <mergeCell ref="B6:C6"/>
    <mergeCell ref="D6:E6"/>
    <mergeCell ref="F6:G6"/>
    <mergeCell ref="P6:P11"/>
    <mergeCell ref="P23:P28"/>
    <mergeCell ref="D23:E23"/>
    <mergeCell ref="L23:M23"/>
    <mergeCell ref="J23:K23"/>
    <mergeCell ref="H23:I23"/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C16" zoomScale="85" zoomScaleNormal="85" workbookViewId="0">
      <selection activeCell="F47" sqref="F47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30.75" customHeight="1" x14ac:dyDescent="0.2">
      <c r="A1" s="179" t="s">
        <v>32</v>
      </c>
      <c r="B1" s="179"/>
      <c r="C1" s="179"/>
      <c r="D1" s="179"/>
      <c r="E1" s="179"/>
    </row>
    <row r="2" spans="1:16" ht="23.25" thickBot="1" x14ac:dyDescent="0.5">
      <c r="A2" s="5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10" t="s">
        <v>67</v>
      </c>
      <c r="B3" s="111">
        <f>Lamps!B5</f>
        <v>1966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 customHeight="1" thickBot="1" x14ac:dyDescent="0.25">
      <c r="A4" s="97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" customHeight="1" thickBot="1" x14ac:dyDescent="0.25">
      <c r="A5" s="110" t="s">
        <v>44</v>
      </c>
      <c r="B5" s="111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" customHeight="1" thickBot="1" x14ac:dyDescent="0.25">
      <c r="A6" s="79" t="s">
        <v>9</v>
      </c>
      <c r="B6" s="166" t="s">
        <v>22</v>
      </c>
      <c r="C6" s="167"/>
      <c r="D6" s="160" t="s">
        <v>24</v>
      </c>
      <c r="E6" s="160"/>
      <c r="F6" s="160" t="s">
        <v>23</v>
      </c>
      <c r="G6" s="160"/>
      <c r="H6" s="160" t="s">
        <v>25</v>
      </c>
      <c r="I6" s="160"/>
      <c r="J6" s="160" t="s">
        <v>26</v>
      </c>
      <c r="K6" s="160"/>
      <c r="L6" s="160" t="s">
        <v>27</v>
      </c>
      <c r="M6" s="160"/>
      <c r="N6" s="160" t="s">
        <v>28</v>
      </c>
      <c r="O6" s="161"/>
      <c r="P6" s="175" t="s">
        <v>29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76"/>
    </row>
    <row r="8" spans="1:16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76"/>
    </row>
    <row r="9" spans="1:16" ht="25.5" x14ac:dyDescent="0.2">
      <c r="A9" s="25" t="s">
        <v>11</v>
      </c>
      <c r="B9" s="13">
        <v>4.76</v>
      </c>
      <c r="C9" s="13">
        <v>0.39</v>
      </c>
      <c r="D9" s="13">
        <v>4.59</v>
      </c>
      <c r="E9" s="13">
        <v>0.39</v>
      </c>
      <c r="F9" s="13">
        <v>4.83</v>
      </c>
      <c r="G9" s="13">
        <v>0.39</v>
      </c>
      <c r="H9" s="18">
        <v>4.76</v>
      </c>
      <c r="I9" s="18">
        <v>0.99</v>
      </c>
      <c r="J9" s="18">
        <v>4.76</v>
      </c>
      <c r="K9" s="18">
        <v>0.39</v>
      </c>
      <c r="L9" s="18">
        <v>4.76</v>
      </c>
      <c r="M9" s="18">
        <v>0.39</v>
      </c>
      <c r="N9" s="18">
        <v>4.76</v>
      </c>
      <c r="O9" s="18">
        <v>0</v>
      </c>
      <c r="P9" s="176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8">
        <v>0</v>
      </c>
      <c r="P10" s="176"/>
    </row>
    <row r="11" spans="1:16" ht="26.25" thickBot="1" x14ac:dyDescent="0.25">
      <c r="A11" s="25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77"/>
    </row>
    <row r="12" spans="1:16" ht="25.5" x14ac:dyDescent="0.2">
      <c r="A12" s="25" t="s">
        <v>16</v>
      </c>
      <c r="B12" s="45">
        <f t="shared" ref="B12:O12" si="0">B$9*B$8*($B3*0.1)</f>
        <v>14973.056</v>
      </c>
      <c r="C12" s="46">
        <f t="shared" si="0"/>
        <v>460.04400000000004</v>
      </c>
      <c r="D12" s="46">
        <f t="shared" si="0"/>
        <v>56850.822000000007</v>
      </c>
      <c r="E12" s="46">
        <f t="shared" si="0"/>
        <v>2223.5460000000003</v>
      </c>
      <c r="F12" s="46">
        <f t="shared" si="0"/>
        <v>60772.992000000006</v>
      </c>
      <c r="G12" s="46">
        <f t="shared" si="0"/>
        <v>2146.8720000000003</v>
      </c>
      <c r="H12" s="46">
        <f t="shared" si="0"/>
        <v>60828.04</v>
      </c>
      <c r="I12" s="46">
        <f t="shared" si="0"/>
        <v>5060.4840000000004</v>
      </c>
      <c r="J12" s="46">
        <f t="shared" si="0"/>
        <v>60828.04</v>
      </c>
      <c r="K12" s="46">
        <f t="shared" si="0"/>
        <v>1993.5240000000003</v>
      </c>
      <c r="L12" s="46">
        <f t="shared" si="0"/>
        <v>58020.592000000004</v>
      </c>
      <c r="M12" s="46">
        <f t="shared" si="0"/>
        <v>2300.2200000000003</v>
      </c>
      <c r="N12" s="46">
        <f t="shared" si="0"/>
        <v>59892.224000000002</v>
      </c>
      <c r="O12" s="47">
        <f t="shared" si="0"/>
        <v>0</v>
      </c>
      <c r="P12" s="49">
        <f>SUM(B12:O12)</f>
        <v>386350.45599999995</v>
      </c>
    </row>
    <row r="13" spans="1:16" ht="25.5" x14ac:dyDescent="0.2">
      <c r="A13" s="25" t="s">
        <v>15</v>
      </c>
      <c r="B13" s="23">
        <f>B12*(1-B10)*B$11/1000</f>
        <v>18.371939712000003</v>
      </c>
      <c r="C13" s="13">
        <f t="shared" ref="C13:O13" si="1">C12*(1-C10)*C$11/1000</f>
        <v>0.56447398800000004</v>
      </c>
      <c r="D13" s="13">
        <f t="shared" si="1"/>
        <v>69.755958594000006</v>
      </c>
      <c r="E13" s="13">
        <f t="shared" si="1"/>
        <v>2.7282909420000006</v>
      </c>
      <c r="F13" s="13">
        <f t="shared" si="1"/>
        <v>74.568461184000014</v>
      </c>
      <c r="G13" s="13">
        <f t="shared" si="1"/>
        <v>2.6342119440000005</v>
      </c>
      <c r="H13" s="13">
        <f t="shared" si="1"/>
        <v>74.636005080000004</v>
      </c>
      <c r="I13" s="13">
        <f t="shared" si="1"/>
        <v>6.2092138680000009</v>
      </c>
      <c r="J13" s="13">
        <f t="shared" si="1"/>
        <v>74.636005080000004</v>
      </c>
      <c r="K13" s="13">
        <f t="shared" si="1"/>
        <v>2.4460539480000008</v>
      </c>
      <c r="L13" s="13">
        <f t="shared" si="1"/>
        <v>71.191266384000016</v>
      </c>
      <c r="M13" s="13">
        <f t="shared" si="1"/>
        <v>2.8223699400000006</v>
      </c>
      <c r="N13" s="13">
        <f t="shared" si="1"/>
        <v>73.487758848000013</v>
      </c>
      <c r="O13" s="18">
        <f t="shared" si="1"/>
        <v>0</v>
      </c>
      <c r="P13" s="50">
        <f>SUM(B13:O13)</f>
        <v>474.05200951200004</v>
      </c>
    </row>
    <row r="14" spans="1:16" ht="25.5" x14ac:dyDescent="0.2">
      <c r="A14" s="25" t="s">
        <v>17</v>
      </c>
      <c r="B14" s="23">
        <f t="shared" ref="B14:O14" si="2">B$9*B$8*($B3*0.02)</f>
        <v>2994.6111999999998</v>
      </c>
      <c r="C14" s="13">
        <f t="shared" si="2"/>
        <v>92.008799999999994</v>
      </c>
      <c r="D14" s="13">
        <f t="shared" si="2"/>
        <v>11370.164400000001</v>
      </c>
      <c r="E14" s="13">
        <f t="shared" si="2"/>
        <v>444.70920000000001</v>
      </c>
      <c r="F14" s="13">
        <f t="shared" si="2"/>
        <v>12154.598400000001</v>
      </c>
      <c r="G14" s="13">
        <f t="shared" si="2"/>
        <v>429.37439999999998</v>
      </c>
      <c r="H14" s="13">
        <f t="shared" si="2"/>
        <v>12165.607999999998</v>
      </c>
      <c r="I14" s="13">
        <f t="shared" si="2"/>
        <v>1012.0967999999999</v>
      </c>
      <c r="J14" s="13">
        <f t="shared" si="2"/>
        <v>12165.607999999998</v>
      </c>
      <c r="K14" s="13">
        <f t="shared" si="2"/>
        <v>398.70480000000003</v>
      </c>
      <c r="L14" s="13">
        <f t="shared" si="2"/>
        <v>11604.118399999999</v>
      </c>
      <c r="M14" s="13">
        <f t="shared" si="2"/>
        <v>460.04400000000004</v>
      </c>
      <c r="N14" s="13">
        <f t="shared" si="2"/>
        <v>11978.444799999999</v>
      </c>
      <c r="O14" s="18">
        <f t="shared" si="2"/>
        <v>0</v>
      </c>
      <c r="P14" s="50">
        <f>SUM(B14:O14)</f>
        <v>77270.091199999995</v>
      </c>
    </row>
    <row r="15" spans="1:16" ht="25.5" x14ac:dyDescent="0.2">
      <c r="A15" s="25" t="s">
        <v>18</v>
      </c>
      <c r="B15" s="23">
        <f t="shared" ref="B15:O15" si="3">B14*B$11/1000</f>
        <v>3.6743879424000001</v>
      </c>
      <c r="C15" s="13">
        <f t="shared" si="3"/>
        <v>0.1128947976</v>
      </c>
      <c r="D15" s="13">
        <f t="shared" si="3"/>
        <v>13.951191718800002</v>
      </c>
      <c r="E15" s="13">
        <f t="shared" si="3"/>
        <v>0.54565818840000013</v>
      </c>
      <c r="F15" s="13">
        <f t="shared" si="3"/>
        <v>14.913692236800001</v>
      </c>
      <c r="G15" s="13">
        <f t="shared" si="3"/>
        <v>0.52684238880000001</v>
      </c>
      <c r="H15" s="13">
        <f t="shared" si="3"/>
        <v>14.927201016</v>
      </c>
      <c r="I15" s="13">
        <f t="shared" si="3"/>
        <v>1.2418427736000002</v>
      </c>
      <c r="J15" s="13">
        <f t="shared" si="3"/>
        <v>14.927201016</v>
      </c>
      <c r="K15" s="13">
        <f t="shared" si="3"/>
        <v>0.48921078960000003</v>
      </c>
      <c r="L15" s="13">
        <f t="shared" si="3"/>
        <v>14.2382532768</v>
      </c>
      <c r="M15" s="13">
        <f t="shared" si="3"/>
        <v>0.56447398800000004</v>
      </c>
      <c r="N15" s="13">
        <f t="shared" si="3"/>
        <v>14.6975517696</v>
      </c>
      <c r="O15" s="18">
        <f t="shared" si="3"/>
        <v>0</v>
      </c>
      <c r="P15" s="50">
        <f>SUM(B15:O15)</f>
        <v>94.810401902399988</v>
      </c>
    </row>
    <row r="16" spans="1:16" ht="26.25" thickBot="1" x14ac:dyDescent="0.25">
      <c r="A16" s="26" t="s">
        <v>14</v>
      </c>
      <c r="B16" s="48">
        <f>B13-B15</f>
        <v>14.697551769600004</v>
      </c>
      <c r="C16" s="17">
        <f t="shared" ref="C16:O16" si="4">C13-C15</f>
        <v>0.45157919040000005</v>
      </c>
      <c r="D16" s="17">
        <f t="shared" si="4"/>
        <v>55.804766875200002</v>
      </c>
      <c r="E16" s="17">
        <f t="shared" si="4"/>
        <v>2.1826327536000005</v>
      </c>
      <c r="F16" s="17">
        <f t="shared" si="4"/>
        <v>59.654768947200012</v>
      </c>
      <c r="G16" s="17">
        <f t="shared" si="4"/>
        <v>2.1073695552000005</v>
      </c>
      <c r="H16" s="17">
        <f t="shared" si="4"/>
        <v>59.708804064000006</v>
      </c>
      <c r="I16" s="17">
        <f t="shared" si="4"/>
        <v>4.9673710944000007</v>
      </c>
      <c r="J16" s="17">
        <f t="shared" si="4"/>
        <v>59.708804064000006</v>
      </c>
      <c r="K16" s="17">
        <f t="shared" si="4"/>
        <v>1.9568431584000008</v>
      </c>
      <c r="L16" s="17">
        <f t="shared" si="4"/>
        <v>56.953013107200015</v>
      </c>
      <c r="M16" s="17">
        <f t="shared" si="4"/>
        <v>2.2578959520000006</v>
      </c>
      <c r="N16" s="17">
        <f t="shared" si="4"/>
        <v>58.790207078400016</v>
      </c>
      <c r="O16" s="19">
        <f t="shared" si="4"/>
        <v>0</v>
      </c>
      <c r="P16" s="51">
        <f>SUM(B16:O16)</f>
        <v>379.24160760960001</v>
      </c>
    </row>
    <row r="17" spans="1:16" x14ac:dyDescent="0.2">
      <c r="H17" s="3"/>
    </row>
    <row r="19" spans="1:16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100" t="s">
        <v>67</v>
      </c>
      <c r="B20" s="101">
        <f>Lamps!C5</f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2" t="s">
        <v>45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4" t="s">
        <v>44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8.5" customHeight="1" thickBot="1" x14ac:dyDescent="0.25">
      <c r="A23" s="98" t="s">
        <v>9</v>
      </c>
      <c r="B23" s="178" t="s">
        <v>22</v>
      </c>
      <c r="C23" s="165"/>
      <c r="D23" s="164" t="s">
        <v>24</v>
      </c>
      <c r="E23" s="165"/>
      <c r="F23" s="164" t="s">
        <v>23</v>
      </c>
      <c r="G23" s="165"/>
      <c r="H23" s="164" t="s">
        <v>25</v>
      </c>
      <c r="I23" s="165"/>
      <c r="J23" s="164" t="s">
        <v>26</v>
      </c>
      <c r="K23" s="165"/>
      <c r="L23" s="164" t="s">
        <v>27</v>
      </c>
      <c r="M23" s="165"/>
      <c r="N23" s="164" t="s">
        <v>28</v>
      </c>
      <c r="O23" s="165"/>
      <c r="P23" s="171" t="s">
        <v>30</v>
      </c>
    </row>
    <row r="24" spans="1:16" ht="13.5" thickBot="1" x14ac:dyDescent="0.25">
      <c r="A24" s="76" t="s">
        <v>10</v>
      </c>
      <c r="B24" s="89" t="s">
        <v>6</v>
      </c>
      <c r="C24" s="90" t="s">
        <v>7</v>
      </c>
      <c r="D24" s="90" t="s">
        <v>6</v>
      </c>
      <c r="E24" s="90" t="s">
        <v>7</v>
      </c>
      <c r="F24" s="90" t="s">
        <v>6</v>
      </c>
      <c r="G24" s="90" t="s">
        <v>7</v>
      </c>
      <c r="H24" s="90" t="s">
        <v>6</v>
      </c>
      <c r="I24" s="90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72"/>
    </row>
    <row r="25" spans="1:16" x14ac:dyDescent="0.2">
      <c r="A25" s="87" t="s">
        <v>13</v>
      </c>
      <c r="B25" s="31">
        <v>16</v>
      </c>
      <c r="C25" s="31">
        <v>6</v>
      </c>
      <c r="D25" s="31">
        <v>63</v>
      </c>
      <c r="E25" s="31">
        <v>29</v>
      </c>
      <c r="F25" s="31">
        <v>64</v>
      </c>
      <c r="G25" s="31">
        <v>28</v>
      </c>
      <c r="H25" s="14">
        <v>65</v>
      </c>
      <c r="I25" s="14">
        <v>26</v>
      </c>
      <c r="J25" s="14">
        <v>65</v>
      </c>
      <c r="K25" s="14">
        <v>26</v>
      </c>
      <c r="L25" s="14">
        <v>62</v>
      </c>
      <c r="M25" s="14">
        <v>30</v>
      </c>
      <c r="N25" s="14">
        <v>64</v>
      </c>
      <c r="O25" s="14">
        <v>28</v>
      </c>
      <c r="P25" s="172"/>
    </row>
    <row r="26" spans="1:16" ht="25.5" x14ac:dyDescent="0.2">
      <c r="A26" s="87" t="s">
        <v>11</v>
      </c>
      <c r="B26" s="14">
        <v>6.04</v>
      </c>
      <c r="C26" s="14">
        <v>3</v>
      </c>
      <c r="D26" s="14">
        <v>6.06</v>
      </c>
      <c r="E26" s="14">
        <v>2.36</v>
      </c>
      <c r="F26" s="14">
        <v>6.04</v>
      </c>
      <c r="G26" s="14">
        <v>3</v>
      </c>
      <c r="H26" s="14">
        <v>6.04</v>
      </c>
      <c r="I26" s="14">
        <v>3</v>
      </c>
      <c r="J26" s="14">
        <v>6.04</v>
      </c>
      <c r="K26" s="14">
        <v>3</v>
      </c>
      <c r="L26" s="14">
        <v>6.04</v>
      </c>
      <c r="M26" s="14">
        <v>3</v>
      </c>
      <c r="N26" s="14">
        <v>6.04</v>
      </c>
      <c r="O26" s="14">
        <v>0</v>
      </c>
      <c r="P26" s="172"/>
    </row>
    <row r="27" spans="1:16" x14ac:dyDescent="0.2">
      <c r="A27" s="87" t="s">
        <v>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36">
        <v>0</v>
      </c>
      <c r="P27" s="172"/>
    </row>
    <row r="28" spans="1:16" ht="25.5" x14ac:dyDescent="0.2">
      <c r="A28" s="87" t="s">
        <v>12</v>
      </c>
      <c r="B28" s="149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50">
        <v>1.2270000000000001</v>
      </c>
      <c r="P28" s="173"/>
    </row>
    <row r="29" spans="1:16" ht="25.5" x14ac:dyDescent="0.2">
      <c r="A29" s="87" t="s">
        <v>16</v>
      </c>
      <c r="B29" s="55">
        <f t="shared" ref="B29:O29" si="5">B$26*B$25*($B20*0.15)</f>
        <v>362.4</v>
      </c>
      <c r="C29" s="55">
        <f t="shared" si="5"/>
        <v>67.5</v>
      </c>
      <c r="D29" s="55">
        <f t="shared" si="5"/>
        <v>1431.675</v>
      </c>
      <c r="E29" s="55">
        <f t="shared" si="5"/>
        <v>256.64999999999998</v>
      </c>
      <c r="F29" s="55">
        <f t="shared" si="5"/>
        <v>1449.6</v>
      </c>
      <c r="G29" s="55">
        <f t="shared" si="5"/>
        <v>315</v>
      </c>
      <c r="H29" s="55">
        <f t="shared" si="5"/>
        <v>1472.25</v>
      </c>
      <c r="I29" s="55">
        <f t="shared" si="5"/>
        <v>292.5</v>
      </c>
      <c r="J29" s="55">
        <f t="shared" si="5"/>
        <v>1472.25</v>
      </c>
      <c r="K29" s="55">
        <f t="shared" si="5"/>
        <v>292.5</v>
      </c>
      <c r="L29" s="55">
        <f t="shared" si="5"/>
        <v>1404.3000000000002</v>
      </c>
      <c r="M29" s="55">
        <f t="shared" si="5"/>
        <v>337.5</v>
      </c>
      <c r="N29" s="55">
        <f t="shared" si="5"/>
        <v>1449.6</v>
      </c>
      <c r="O29" s="56">
        <f t="shared" si="5"/>
        <v>0</v>
      </c>
      <c r="P29" s="60">
        <f>SUM(B29:O29)</f>
        <v>10603.725</v>
      </c>
    </row>
    <row r="30" spans="1:16" ht="25.5" x14ac:dyDescent="0.2">
      <c r="A30" s="87" t="s">
        <v>15</v>
      </c>
      <c r="B30" s="14">
        <f>B29*(1-B27)*B$28/1000</f>
        <v>0.44466480000000003</v>
      </c>
      <c r="C30" s="14">
        <f t="shared" ref="C30:O30" si="6">C29*(1-C27)*C$28/1000</f>
        <v>8.2822500000000007E-2</v>
      </c>
      <c r="D30" s="14">
        <f t="shared" si="6"/>
        <v>1.7566652249999999</v>
      </c>
      <c r="E30" s="14">
        <f t="shared" si="6"/>
        <v>0.31490954999999998</v>
      </c>
      <c r="F30" s="14">
        <f t="shared" si="6"/>
        <v>1.7786592000000001</v>
      </c>
      <c r="G30" s="14">
        <f t="shared" si="6"/>
        <v>0.38650500000000004</v>
      </c>
      <c r="H30" s="14">
        <f t="shared" si="6"/>
        <v>1.8064507500000002</v>
      </c>
      <c r="I30" s="14">
        <f t="shared" si="6"/>
        <v>0.35889750000000004</v>
      </c>
      <c r="J30" s="14">
        <f t="shared" si="6"/>
        <v>1.8064507500000002</v>
      </c>
      <c r="K30" s="14">
        <f t="shared" si="6"/>
        <v>0.35889750000000004</v>
      </c>
      <c r="L30" s="14">
        <f t="shared" si="6"/>
        <v>1.7230761000000006</v>
      </c>
      <c r="M30" s="14">
        <f t="shared" si="6"/>
        <v>0.41411249999999999</v>
      </c>
      <c r="N30" s="14">
        <f t="shared" si="6"/>
        <v>1.7786592000000001</v>
      </c>
      <c r="O30" s="36">
        <f t="shared" si="6"/>
        <v>0</v>
      </c>
      <c r="P30" s="60">
        <f>SUM(B30:O30)</f>
        <v>13.010770575</v>
      </c>
    </row>
    <row r="31" spans="1:16" ht="25.5" x14ac:dyDescent="0.2">
      <c r="A31" s="87" t="s">
        <v>17</v>
      </c>
      <c r="B31" s="14">
        <f t="shared" ref="B31:O31" si="7">B$26*B$25*($B20*0.032)</f>
        <v>77.312000000000012</v>
      </c>
      <c r="C31" s="14">
        <f t="shared" si="7"/>
        <v>14.4</v>
      </c>
      <c r="D31" s="14">
        <f t="shared" si="7"/>
        <v>305.42399999999998</v>
      </c>
      <c r="E31" s="14">
        <f t="shared" si="7"/>
        <v>54.752000000000002</v>
      </c>
      <c r="F31" s="14">
        <f t="shared" si="7"/>
        <v>309.24800000000005</v>
      </c>
      <c r="G31" s="14">
        <f t="shared" si="7"/>
        <v>67.2</v>
      </c>
      <c r="H31" s="14">
        <f t="shared" si="7"/>
        <v>314.08000000000004</v>
      </c>
      <c r="I31" s="14">
        <f t="shared" si="7"/>
        <v>62.400000000000006</v>
      </c>
      <c r="J31" s="14">
        <f t="shared" si="7"/>
        <v>314.08000000000004</v>
      </c>
      <c r="K31" s="14">
        <f t="shared" si="7"/>
        <v>62.400000000000006</v>
      </c>
      <c r="L31" s="14">
        <f t="shared" si="7"/>
        <v>299.584</v>
      </c>
      <c r="M31" s="14">
        <f t="shared" si="7"/>
        <v>72</v>
      </c>
      <c r="N31" s="14">
        <f t="shared" si="7"/>
        <v>309.24800000000005</v>
      </c>
      <c r="O31" s="36">
        <f t="shared" si="7"/>
        <v>0</v>
      </c>
      <c r="P31" s="60">
        <f>SUM(B31:O31)</f>
        <v>2262.1280000000006</v>
      </c>
    </row>
    <row r="32" spans="1:16" ht="25.5" x14ac:dyDescent="0.2">
      <c r="A32" s="87" t="s">
        <v>18</v>
      </c>
      <c r="B32" s="14">
        <f t="shared" ref="B32:G32" si="8">B31*B$28/1000</f>
        <v>9.4861824000000025E-2</v>
      </c>
      <c r="C32" s="14">
        <f t="shared" si="8"/>
        <v>1.7668800000000002E-2</v>
      </c>
      <c r="D32" s="14">
        <f t="shared" si="8"/>
        <v>0.37475524799999999</v>
      </c>
      <c r="E32" s="14">
        <f t="shared" si="8"/>
        <v>6.7180704000000008E-2</v>
      </c>
      <c r="F32" s="14">
        <f t="shared" si="8"/>
        <v>0.3794472960000001</v>
      </c>
      <c r="G32" s="14">
        <f t="shared" si="8"/>
        <v>8.2454400000000011E-2</v>
      </c>
      <c r="H32" s="14">
        <f t="shared" ref="H32:O32" si="9">H31*H$28/1000</f>
        <v>0.38537616000000008</v>
      </c>
      <c r="I32" s="14">
        <f t="shared" si="9"/>
        <v>7.6564800000000016E-2</v>
      </c>
      <c r="J32" s="14">
        <f t="shared" si="9"/>
        <v>0.38537616000000008</v>
      </c>
      <c r="K32" s="14">
        <f t="shared" si="9"/>
        <v>7.6564800000000016E-2</v>
      </c>
      <c r="L32" s="14">
        <f t="shared" si="9"/>
        <v>0.36758956800000003</v>
      </c>
      <c r="M32" s="14">
        <f t="shared" si="9"/>
        <v>8.8344000000000006E-2</v>
      </c>
      <c r="N32" s="14">
        <f t="shared" si="9"/>
        <v>0.3794472960000001</v>
      </c>
      <c r="O32" s="36">
        <f t="shared" si="9"/>
        <v>0</v>
      </c>
      <c r="P32" s="60">
        <f>SUM(B32:O32)</f>
        <v>2.7756310560000008</v>
      </c>
    </row>
    <row r="33" spans="1:16" ht="26.25" thickBot="1" x14ac:dyDescent="0.25">
      <c r="A33" s="88" t="s">
        <v>14</v>
      </c>
      <c r="B33" s="14">
        <f t="shared" ref="B33:G33" si="10">B30-B32</f>
        <v>0.34980297599999999</v>
      </c>
      <c r="C33" s="14">
        <f t="shared" si="10"/>
        <v>6.5153700000000009E-2</v>
      </c>
      <c r="D33" s="14">
        <f t="shared" si="10"/>
        <v>1.3819099769999998</v>
      </c>
      <c r="E33" s="14">
        <f t="shared" si="10"/>
        <v>0.24772884599999997</v>
      </c>
      <c r="F33" s="14">
        <f t="shared" si="10"/>
        <v>1.399211904</v>
      </c>
      <c r="G33" s="14">
        <f t="shared" si="10"/>
        <v>0.30405060000000006</v>
      </c>
      <c r="H33" s="14">
        <f t="shared" ref="H33:O33" si="11">H30-H32</f>
        <v>1.4210745900000001</v>
      </c>
      <c r="I33" s="14">
        <f t="shared" si="11"/>
        <v>0.28233269999999999</v>
      </c>
      <c r="J33" s="58">
        <f t="shared" si="11"/>
        <v>1.4210745900000001</v>
      </c>
      <c r="K33" s="58">
        <f t="shared" si="11"/>
        <v>0.28233269999999999</v>
      </c>
      <c r="L33" s="58">
        <f t="shared" si="11"/>
        <v>1.3554865320000005</v>
      </c>
      <c r="M33" s="58">
        <f t="shared" si="11"/>
        <v>0.32576850000000002</v>
      </c>
      <c r="N33" s="58">
        <f t="shared" si="11"/>
        <v>1.399211904</v>
      </c>
      <c r="O33" s="59">
        <f t="shared" si="11"/>
        <v>0</v>
      </c>
      <c r="P33" s="61">
        <f>SUM(B33:O33)</f>
        <v>10.235139519000001</v>
      </c>
    </row>
    <row r="35" spans="1:16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3" t="s">
        <v>67</v>
      </c>
      <c r="B36" s="114">
        <f>B20+B3</f>
        <v>1991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2">
      <c r="A37" s="112" t="s">
        <v>9</v>
      </c>
      <c r="B37" s="174" t="s">
        <v>22</v>
      </c>
      <c r="C37" s="163"/>
      <c r="D37" s="162" t="s">
        <v>24</v>
      </c>
      <c r="E37" s="163"/>
      <c r="F37" s="162" t="s">
        <v>23</v>
      </c>
      <c r="G37" s="163"/>
      <c r="H37" s="162" t="s">
        <v>25</v>
      </c>
      <c r="I37" s="163"/>
      <c r="J37" s="162" t="s">
        <v>26</v>
      </c>
      <c r="K37" s="163"/>
      <c r="L37" s="162" t="s">
        <v>27</v>
      </c>
      <c r="M37" s="163"/>
      <c r="N37" s="162" t="s">
        <v>28</v>
      </c>
      <c r="O37" s="163"/>
      <c r="P37" s="158" t="s">
        <v>31</v>
      </c>
    </row>
    <row r="38" spans="1:16" ht="13.5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59"/>
    </row>
    <row r="39" spans="1:16" ht="25.5" x14ac:dyDescent="0.2">
      <c r="A39" s="39" t="s">
        <v>16</v>
      </c>
      <c r="B39" s="62">
        <f t="shared" ref="B39:O39" si="12">B29+B12</f>
        <v>15335.456</v>
      </c>
      <c r="C39" s="63">
        <f t="shared" si="12"/>
        <v>527.5440000000001</v>
      </c>
      <c r="D39" s="63">
        <f t="shared" si="12"/>
        <v>58282.49700000001</v>
      </c>
      <c r="E39" s="63">
        <f t="shared" si="12"/>
        <v>2480.1960000000004</v>
      </c>
      <c r="F39" s="63">
        <f t="shared" si="12"/>
        <v>62222.592000000004</v>
      </c>
      <c r="G39" s="63">
        <f t="shared" si="12"/>
        <v>2461.8720000000003</v>
      </c>
      <c r="H39" s="63">
        <f t="shared" si="12"/>
        <v>62300.29</v>
      </c>
      <c r="I39" s="63">
        <f t="shared" si="12"/>
        <v>5352.9840000000004</v>
      </c>
      <c r="J39" s="63">
        <f t="shared" si="12"/>
        <v>62300.29</v>
      </c>
      <c r="K39" s="63">
        <f t="shared" si="12"/>
        <v>2286.0240000000003</v>
      </c>
      <c r="L39" s="63">
        <f t="shared" si="12"/>
        <v>59424.892000000007</v>
      </c>
      <c r="M39" s="63">
        <f t="shared" si="12"/>
        <v>2637.7200000000003</v>
      </c>
      <c r="N39" s="63">
        <f t="shared" si="12"/>
        <v>61341.824000000001</v>
      </c>
      <c r="O39" s="63">
        <f t="shared" si="12"/>
        <v>0</v>
      </c>
      <c r="P39" s="64">
        <f>SUM(B39:O39)</f>
        <v>396954.18099999998</v>
      </c>
    </row>
    <row r="40" spans="1:16" ht="25.5" x14ac:dyDescent="0.2">
      <c r="A40" s="39" t="s">
        <v>15</v>
      </c>
      <c r="B40" s="65">
        <f t="shared" ref="B40:O40" si="13">B30+B13</f>
        <v>18.816604512000005</v>
      </c>
      <c r="C40" s="66">
        <f t="shared" si="13"/>
        <v>0.64729648800000006</v>
      </c>
      <c r="D40" s="66">
        <f t="shared" si="13"/>
        <v>71.512623819000012</v>
      </c>
      <c r="E40" s="66">
        <f t="shared" si="13"/>
        <v>3.0432004920000004</v>
      </c>
      <c r="F40" s="66">
        <f t="shared" si="13"/>
        <v>76.347120384000021</v>
      </c>
      <c r="G40" s="66">
        <f t="shared" si="13"/>
        <v>3.0207169440000006</v>
      </c>
      <c r="H40" s="66">
        <f t="shared" si="13"/>
        <v>76.44245583</v>
      </c>
      <c r="I40" s="66">
        <f t="shared" si="13"/>
        <v>6.5681113680000012</v>
      </c>
      <c r="J40" s="66">
        <f t="shared" si="13"/>
        <v>76.44245583</v>
      </c>
      <c r="K40" s="66">
        <f t="shared" si="13"/>
        <v>2.8049514480000006</v>
      </c>
      <c r="L40" s="66">
        <f t="shared" si="13"/>
        <v>72.914342484000016</v>
      </c>
      <c r="M40" s="66">
        <f t="shared" si="13"/>
        <v>3.2364824400000005</v>
      </c>
      <c r="N40" s="66">
        <f t="shared" si="13"/>
        <v>75.26641804800002</v>
      </c>
      <c r="O40" s="66">
        <f t="shared" si="13"/>
        <v>0</v>
      </c>
      <c r="P40" s="64">
        <f t="shared" ref="P40:P43" si="14">SUM(B40:O40)</f>
        <v>487.06278008700008</v>
      </c>
    </row>
    <row r="41" spans="1:16" ht="25.5" x14ac:dyDescent="0.2">
      <c r="A41" s="39" t="s">
        <v>17</v>
      </c>
      <c r="B41" s="65">
        <f t="shared" ref="B41:O41" si="15">B31+B14</f>
        <v>3071.9231999999997</v>
      </c>
      <c r="C41" s="66">
        <f t="shared" si="15"/>
        <v>106.4088</v>
      </c>
      <c r="D41" s="66">
        <f t="shared" si="15"/>
        <v>11675.588400000001</v>
      </c>
      <c r="E41" s="66">
        <f t="shared" si="15"/>
        <v>499.46120000000002</v>
      </c>
      <c r="F41" s="66">
        <f t="shared" si="15"/>
        <v>12463.8464</v>
      </c>
      <c r="G41" s="66">
        <f t="shared" si="15"/>
        <v>496.57439999999997</v>
      </c>
      <c r="H41" s="66">
        <f t="shared" si="15"/>
        <v>12479.687999999998</v>
      </c>
      <c r="I41" s="66">
        <f t="shared" si="15"/>
        <v>1074.4967999999999</v>
      </c>
      <c r="J41" s="66">
        <f t="shared" si="15"/>
        <v>12479.687999999998</v>
      </c>
      <c r="K41" s="66">
        <f t="shared" si="15"/>
        <v>461.10480000000007</v>
      </c>
      <c r="L41" s="66">
        <f t="shared" si="15"/>
        <v>11903.7024</v>
      </c>
      <c r="M41" s="66">
        <f t="shared" si="15"/>
        <v>532.0440000000001</v>
      </c>
      <c r="N41" s="66">
        <f t="shared" si="15"/>
        <v>12287.692799999999</v>
      </c>
      <c r="O41" s="66">
        <f t="shared" si="15"/>
        <v>0</v>
      </c>
      <c r="P41" s="64">
        <f t="shared" si="14"/>
        <v>79532.219199999992</v>
      </c>
    </row>
    <row r="42" spans="1:16" ht="25.5" x14ac:dyDescent="0.2">
      <c r="A42" s="39" t="s">
        <v>18</v>
      </c>
      <c r="B42" s="65">
        <f t="shared" ref="B42:O42" si="16">B32+B15</f>
        <v>3.7692497664000002</v>
      </c>
      <c r="C42" s="66">
        <f t="shared" si="16"/>
        <v>0.1305635976</v>
      </c>
      <c r="D42" s="66">
        <f t="shared" si="16"/>
        <v>14.325946966800002</v>
      </c>
      <c r="E42" s="66">
        <f t="shared" si="16"/>
        <v>0.61283889240000011</v>
      </c>
      <c r="F42" s="66">
        <f t="shared" si="16"/>
        <v>15.293139532800001</v>
      </c>
      <c r="G42" s="66">
        <f t="shared" si="16"/>
        <v>0.60929678880000004</v>
      </c>
      <c r="H42" s="66">
        <f t="shared" si="16"/>
        <v>15.312577176</v>
      </c>
      <c r="I42" s="66">
        <f t="shared" si="16"/>
        <v>1.3184075736000003</v>
      </c>
      <c r="J42" s="66">
        <f t="shared" si="16"/>
        <v>15.312577176</v>
      </c>
      <c r="K42" s="66">
        <f t="shared" si="16"/>
        <v>0.56577558960000007</v>
      </c>
      <c r="L42" s="66">
        <f t="shared" si="16"/>
        <v>14.6058428448</v>
      </c>
      <c r="M42" s="66">
        <f t="shared" si="16"/>
        <v>0.65281798800000002</v>
      </c>
      <c r="N42" s="66">
        <f t="shared" si="16"/>
        <v>15.076999065600001</v>
      </c>
      <c r="O42" s="66">
        <f t="shared" si="16"/>
        <v>0</v>
      </c>
      <c r="P42" s="64">
        <f t="shared" si="14"/>
        <v>97.586032958399997</v>
      </c>
    </row>
    <row r="43" spans="1:16" ht="26.25" thickBot="1" x14ac:dyDescent="0.25">
      <c r="A43" s="40" t="s">
        <v>14</v>
      </c>
      <c r="B43" s="68">
        <f t="shared" ref="B43:O43" si="17">B33+B16</f>
        <v>15.047354745600003</v>
      </c>
      <c r="C43" s="69">
        <f t="shared" si="17"/>
        <v>0.51673289040000003</v>
      </c>
      <c r="D43" s="69">
        <f t="shared" si="17"/>
        <v>57.186676852200002</v>
      </c>
      <c r="E43" s="69">
        <f t="shared" si="17"/>
        <v>2.4303615996000003</v>
      </c>
      <c r="F43" s="69">
        <f t="shared" si="17"/>
        <v>61.053980851200009</v>
      </c>
      <c r="G43" s="69">
        <f t="shared" si="17"/>
        <v>2.4114201552000005</v>
      </c>
      <c r="H43" s="69">
        <f t="shared" si="17"/>
        <v>61.129878654000009</v>
      </c>
      <c r="I43" s="69">
        <f t="shared" si="17"/>
        <v>5.2497037944000002</v>
      </c>
      <c r="J43" s="69">
        <f t="shared" si="17"/>
        <v>61.129878654000009</v>
      </c>
      <c r="K43" s="69">
        <f t="shared" si="17"/>
        <v>2.2391758584000008</v>
      </c>
      <c r="L43" s="69">
        <f t="shared" si="17"/>
        <v>58.308499639200015</v>
      </c>
      <c r="M43" s="69">
        <f t="shared" si="17"/>
        <v>2.5836644520000007</v>
      </c>
      <c r="N43" s="69">
        <f t="shared" si="17"/>
        <v>60.189418982400014</v>
      </c>
      <c r="O43" s="69">
        <f t="shared" si="17"/>
        <v>0</v>
      </c>
      <c r="P43" s="64">
        <f t="shared" si="14"/>
        <v>389.4767471286001</v>
      </c>
    </row>
  </sheetData>
  <mergeCells count="25">
    <mergeCell ref="A1:E1"/>
    <mergeCell ref="B6:C6"/>
    <mergeCell ref="D6:E6"/>
    <mergeCell ref="F6:G6"/>
    <mergeCell ref="H6:I6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N37:O37"/>
    <mergeCell ref="P37:P38"/>
    <mergeCell ref="B37:C37"/>
    <mergeCell ref="D37:E37"/>
    <mergeCell ref="F37:G37"/>
    <mergeCell ref="H37:I37"/>
    <mergeCell ref="J37:K37"/>
    <mergeCell ref="L37:M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C16" zoomScale="85" zoomScaleNormal="85" workbookViewId="0">
      <selection activeCell="P16" activeCellId="1" sqref="P33 P16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79" t="s">
        <v>33</v>
      </c>
      <c r="B1" s="179"/>
      <c r="C1" s="179"/>
      <c r="D1" s="179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10" t="s">
        <v>67</v>
      </c>
      <c r="B3" s="111">
        <f>Lamps!B6</f>
        <v>1013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7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10" t="s">
        <v>44</v>
      </c>
      <c r="B5" s="111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9" t="s">
        <v>9</v>
      </c>
      <c r="B6" s="166" t="s">
        <v>22</v>
      </c>
      <c r="C6" s="167"/>
      <c r="D6" s="160" t="s">
        <v>24</v>
      </c>
      <c r="E6" s="160"/>
      <c r="F6" s="160" t="s">
        <v>23</v>
      </c>
      <c r="G6" s="160"/>
      <c r="H6" s="160" t="s">
        <v>25</v>
      </c>
      <c r="I6" s="160"/>
      <c r="J6" s="160" t="s">
        <v>26</v>
      </c>
      <c r="K6" s="160"/>
      <c r="L6" s="160" t="s">
        <v>27</v>
      </c>
      <c r="M6" s="160"/>
      <c r="N6" s="160" t="s">
        <v>28</v>
      </c>
      <c r="O6" s="161"/>
      <c r="P6" s="168" t="s">
        <v>29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69"/>
    </row>
    <row r="8" spans="1:16" x14ac:dyDescent="0.2">
      <c r="A8" s="27" t="s">
        <v>13</v>
      </c>
      <c r="B8" s="86">
        <v>19</v>
      </c>
      <c r="C8" s="86">
        <v>3</v>
      </c>
      <c r="D8" s="86">
        <v>79</v>
      </c>
      <c r="E8" s="86">
        <v>13</v>
      </c>
      <c r="F8" s="86">
        <v>79</v>
      </c>
      <c r="G8" s="86">
        <v>13</v>
      </c>
      <c r="H8" s="13">
        <v>78</v>
      </c>
      <c r="I8" s="13">
        <v>13</v>
      </c>
      <c r="J8" s="13">
        <v>78</v>
      </c>
      <c r="K8" s="13">
        <v>13</v>
      </c>
      <c r="L8" s="13">
        <v>79</v>
      </c>
      <c r="M8" s="13">
        <v>13</v>
      </c>
      <c r="N8" s="13">
        <v>79</v>
      </c>
      <c r="O8" s="13">
        <v>13</v>
      </c>
      <c r="P8" s="169"/>
    </row>
    <row r="9" spans="1:16" ht="25.5" x14ac:dyDescent="0.2">
      <c r="A9" s="25" t="s">
        <v>11</v>
      </c>
      <c r="B9" s="13">
        <v>11.34</v>
      </c>
      <c r="C9" s="13">
        <v>5.91</v>
      </c>
      <c r="D9" s="13">
        <v>11.9</v>
      </c>
      <c r="E9" s="13">
        <v>5.94</v>
      </c>
      <c r="F9" s="13">
        <v>7.94</v>
      </c>
      <c r="G9" s="13">
        <v>4.0999999999999996</v>
      </c>
      <c r="H9" s="13">
        <v>12.11</v>
      </c>
      <c r="I9" s="13">
        <v>5.24</v>
      </c>
      <c r="J9" s="13">
        <v>12.27</v>
      </c>
      <c r="K9" s="13">
        <v>5.55</v>
      </c>
      <c r="L9" s="13">
        <v>5.3</v>
      </c>
      <c r="M9" s="13">
        <v>2.74</v>
      </c>
      <c r="N9" s="13">
        <v>4.3099999999999996</v>
      </c>
      <c r="O9" s="13">
        <v>2.2999999999999998</v>
      </c>
      <c r="P9" s="169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69"/>
    </row>
    <row r="11" spans="1:16" ht="26.25" thickBot="1" x14ac:dyDescent="0.25">
      <c r="A11" s="25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6">
        <v>1.2270000000000001</v>
      </c>
      <c r="P11" s="170"/>
    </row>
    <row r="12" spans="1:16" ht="25.5" x14ac:dyDescent="0.2">
      <c r="A12" s="25" t="s">
        <v>16</v>
      </c>
      <c r="B12" s="45">
        <f t="shared" ref="B12:O12" si="0">B$9*B$8*($B3*0.1)</f>
        <v>21826.098000000002</v>
      </c>
      <c r="C12" s="46">
        <f t="shared" si="0"/>
        <v>1796.0490000000002</v>
      </c>
      <c r="D12" s="46">
        <f t="shared" si="0"/>
        <v>95232.130000000019</v>
      </c>
      <c r="E12" s="46">
        <f t="shared" si="0"/>
        <v>7822.3860000000004</v>
      </c>
      <c r="F12" s="46">
        <f t="shared" si="0"/>
        <v>63541.438000000009</v>
      </c>
      <c r="G12" s="46">
        <f t="shared" si="0"/>
        <v>5399.29</v>
      </c>
      <c r="H12" s="46">
        <f t="shared" si="0"/>
        <v>95685.953999999998</v>
      </c>
      <c r="I12" s="46">
        <f t="shared" si="0"/>
        <v>6900.5560000000014</v>
      </c>
      <c r="J12" s="46">
        <f t="shared" si="0"/>
        <v>96950.178</v>
      </c>
      <c r="K12" s="46">
        <f t="shared" si="0"/>
        <v>7308.7950000000001</v>
      </c>
      <c r="L12" s="46">
        <f t="shared" si="0"/>
        <v>42414.310000000005</v>
      </c>
      <c r="M12" s="46">
        <f t="shared" si="0"/>
        <v>3608.3060000000009</v>
      </c>
      <c r="N12" s="46">
        <f t="shared" si="0"/>
        <v>34491.637000000002</v>
      </c>
      <c r="O12" s="47">
        <f t="shared" si="0"/>
        <v>3028.8700000000003</v>
      </c>
      <c r="P12" s="49">
        <f>SUM(B12:O12)</f>
        <v>486005.99699999997</v>
      </c>
    </row>
    <row r="13" spans="1:16" ht="25.5" x14ac:dyDescent="0.2">
      <c r="A13" s="25" t="s">
        <v>15</v>
      </c>
      <c r="B13" s="23">
        <f>B12*(1-B10)*B$11/1000</f>
        <v>26.780622246000004</v>
      </c>
      <c r="C13" s="13">
        <f t="shared" ref="C13:O13" si="1">C12*(1-C10)*C$11/1000</f>
        <v>2.2037521230000001</v>
      </c>
      <c r="D13" s="13">
        <f t="shared" si="1"/>
        <v>116.84982351000004</v>
      </c>
      <c r="E13" s="13">
        <f t="shared" si="1"/>
        <v>9.5980676220000003</v>
      </c>
      <c r="F13" s="13">
        <f t="shared" si="1"/>
        <v>77.965344426000016</v>
      </c>
      <c r="G13" s="13">
        <f t="shared" si="1"/>
        <v>6.6249288300000009</v>
      </c>
      <c r="H13" s="13">
        <f t="shared" si="1"/>
        <v>117.40666555800001</v>
      </c>
      <c r="I13" s="13">
        <f t="shared" si="1"/>
        <v>8.4669822120000031</v>
      </c>
      <c r="J13" s="13">
        <f t="shared" si="1"/>
        <v>118.957868406</v>
      </c>
      <c r="K13" s="13">
        <f t="shared" si="1"/>
        <v>8.967891465000001</v>
      </c>
      <c r="L13" s="13">
        <f t="shared" si="1"/>
        <v>52.042358370000009</v>
      </c>
      <c r="M13" s="13">
        <f t="shared" si="1"/>
        <v>4.427391462000001</v>
      </c>
      <c r="N13" s="13">
        <f t="shared" si="1"/>
        <v>42.321238599000004</v>
      </c>
      <c r="O13" s="18">
        <f t="shared" si="1"/>
        <v>3.7164234900000004</v>
      </c>
      <c r="P13" s="50">
        <f>SUM(B13:O13)</f>
        <v>596.32935831900011</v>
      </c>
    </row>
    <row r="14" spans="1:16" ht="25.5" x14ac:dyDescent="0.2">
      <c r="A14" s="25" t="s">
        <v>17</v>
      </c>
      <c r="B14" s="23">
        <f t="shared" ref="B14:O14" si="2">B$9*B$8*($B3*0.02)</f>
        <v>4365.2196000000004</v>
      </c>
      <c r="C14" s="13">
        <f t="shared" si="2"/>
        <v>359.20980000000003</v>
      </c>
      <c r="D14" s="13">
        <f t="shared" si="2"/>
        <v>19046.426000000003</v>
      </c>
      <c r="E14" s="13">
        <f t="shared" si="2"/>
        <v>1564.4772</v>
      </c>
      <c r="F14" s="13">
        <f t="shared" si="2"/>
        <v>12708.287600000001</v>
      </c>
      <c r="G14" s="13">
        <f t="shared" si="2"/>
        <v>1079.8579999999999</v>
      </c>
      <c r="H14" s="13">
        <f t="shared" si="2"/>
        <v>19137.1908</v>
      </c>
      <c r="I14" s="13">
        <f t="shared" si="2"/>
        <v>1380.1112000000003</v>
      </c>
      <c r="J14" s="13">
        <f t="shared" si="2"/>
        <v>19390.035599999999</v>
      </c>
      <c r="K14" s="13">
        <f t="shared" si="2"/>
        <v>1461.759</v>
      </c>
      <c r="L14" s="13">
        <f t="shared" si="2"/>
        <v>8482.862000000001</v>
      </c>
      <c r="M14" s="13">
        <f t="shared" si="2"/>
        <v>721.66120000000012</v>
      </c>
      <c r="N14" s="13">
        <f t="shared" si="2"/>
        <v>6898.3273999999992</v>
      </c>
      <c r="O14" s="18">
        <f t="shared" si="2"/>
        <v>605.774</v>
      </c>
      <c r="P14" s="50">
        <f>SUM(B14:O14)</f>
        <v>97201.199400000027</v>
      </c>
    </row>
    <row r="15" spans="1:16" ht="25.5" x14ac:dyDescent="0.2">
      <c r="A15" s="25" t="s">
        <v>18</v>
      </c>
      <c r="B15" s="23">
        <f t="shared" ref="B15:O15" si="3">B14*B$11/1000</f>
        <v>5.3561244492000002</v>
      </c>
      <c r="C15" s="13">
        <f t="shared" si="3"/>
        <v>0.44075042460000008</v>
      </c>
      <c r="D15" s="13">
        <f t="shared" si="3"/>
        <v>23.369964702000004</v>
      </c>
      <c r="E15" s="13">
        <f t="shared" si="3"/>
        <v>1.9196135244000001</v>
      </c>
      <c r="F15" s="13">
        <f t="shared" si="3"/>
        <v>15.593068885200003</v>
      </c>
      <c r="G15" s="13">
        <f t="shared" si="3"/>
        <v>1.324985766</v>
      </c>
      <c r="H15" s="13">
        <f t="shared" si="3"/>
        <v>23.481333111600001</v>
      </c>
      <c r="I15" s="13">
        <f t="shared" si="3"/>
        <v>1.6933964424000005</v>
      </c>
      <c r="J15" s="13">
        <f t="shared" si="3"/>
        <v>23.791573681199999</v>
      </c>
      <c r="K15" s="13">
        <f t="shared" si="3"/>
        <v>1.7935782930000002</v>
      </c>
      <c r="L15" s="13">
        <f t="shared" si="3"/>
        <v>10.408471674000003</v>
      </c>
      <c r="M15" s="13">
        <f t="shared" si="3"/>
        <v>0.8854782924000002</v>
      </c>
      <c r="N15" s="13">
        <f t="shared" si="3"/>
        <v>8.4642477197999995</v>
      </c>
      <c r="O15" s="18">
        <f t="shared" si="3"/>
        <v>0.74328469800000008</v>
      </c>
      <c r="P15" s="50">
        <f>SUM(B15:O15)</f>
        <v>119.2658716638</v>
      </c>
    </row>
    <row r="16" spans="1:16" ht="26.25" thickBot="1" x14ac:dyDescent="0.25">
      <c r="A16" s="26" t="s">
        <v>14</v>
      </c>
      <c r="B16" s="48">
        <f>B13-B15</f>
        <v>21.424497796800004</v>
      </c>
      <c r="C16" s="17">
        <f t="shared" ref="C16:O16" si="4">C13-C15</f>
        <v>1.7630016984000001</v>
      </c>
      <c r="D16" s="17">
        <f t="shared" si="4"/>
        <v>93.479858808000031</v>
      </c>
      <c r="E16" s="17">
        <f t="shared" si="4"/>
        <v>7.6784540976000004</v>
      </c>
      <c r="F16" s="17">
        <f t="shared" si="4"/>
        <v>62.372275540800011</v>
      </c>
      <c r="G16" s="17">
        <f t="shared" si="4"/>
        <v>5.2999430640000007</v>
      </c>
      <c r="H16" s="17">
        <f t="shared" si="4"/>
        <v>93.925332446400006</v>
      </c>
      <c r="I16" s="17">
        <f t="shared" si="4"/>
        <v>6.7735857696000021</v>
      </c>
      <c r="J16" s="17">
        <f t="shared" si="4"/>
        <v>95.166294724799997</v>
      </c>
      <c r="K16" s="17">
        <f t="shared" si="4"/>
        <v>7.1743131720000006</v>
      </c>
      <c r="L16" s="17">
        <f t="shared" si="4"/>
        <v>41.633886696000005</v>
      </c>
      <c r="M16" s="17">
        <f t="shared" si="4"/>
        <v>3.5419131696000008</v>
      </c>
      <c r="N16" s="17">
        <f t="shared" si="4"/>
        <v>33.856990879200005</v>
      </c>
      <c r="O16" s="19">
        <f t="shared" si="4"/>
        <v>2.9731387920000003</v>
      </c>
      <c r="P16" s="51">
        <f>SUM(B16:O16)</f>
        <v>477.06348665519999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5" t="s">
        <v>67</v>
      </c>
      <c r="B20" s="99">
        <f>Lamps!C6</f>
        <v>60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2" t="s">
        <v>45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4" t="s">
        <v>44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6" t="s">
        <v>9</v>
      </c>
      <c r="B23" s="164" t="s">
        <v>22</v>
      </c>
      <c r="C23" s="165"/>
      <c r="D23" s="164" t="s">
        <v>24</v>
      </c>
      <c r="E23" s="165"/>
      <c r="F23" s="164" t="s">
        <v>23</v>
      </c>
      <c r="G23" s="165"/>
      <c r="H23" s="164" t="s">
        <v>25</v>
      </c>
      <c r="I23" s="165"/>
      <c r="J23" s="164" t="s">
        <v>26</v>
      </c>
      <c r="K23" s="165"/>
      <c r="L23" s="164" t="s">
        <v>27</v>
      </c>
      <c r="M23" s="165"/>
      <c r="N23" s="164" t="s">
        <v>28</v>
      </c>
      <c r="O23" s="165"/>
      <c r="P23" s="171" t="s">
        <v>30</v>
      </c>
    </row>
    <row r="24" spans="1:16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84" t="s">
        <v>6</v>
      </c>
      <c r="I24" s="84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72"/>
    </row>
    <row r="25" spans="1:16" x14ac:dyDescent="0.2">
      <c r="A25" s="76" t="s">
        <v>13</v>
      </c>
      <c r="B25" s="16">
        <v>19</v>
      </c>
      <c r="C25" s="36">
        <v>3</v>
      </c>
      <c r="D25" s="36">
        <v>79</v>
      </c>
      <c r="E25" s="36">
        <v>13</v>
      </c>
      <c r="F25" s="36">
        <v>79</v>
      </c>
      <c r="G25" s="36">
        <v>13</v>
      </c>
      <c r="H25" s="36">
        <v>78</v>
      </c>
      <c r="I25" s="36">
        <v>13</v>
      </c>
      <c r="J25" s="36">
        <v>78</v>
      </c>
      <c r="K25" s="36">
        <v>13</v>
      </c>
      <c r="L25" s="36">
        <v>79</v>
      </c>
      <c r="M25" s="36">
        <v>13</v>
      </c>
      <c r="N25" s="36">
        <v>79</v>
      </c>
      <c r="O25" s="36">
        <v>13</v>
      </c>
      <c r="P25" s="172"/>
    </row>
    <row r="26" spans="1:16" ht="25.5" x14ac:dyDescent="0.2">
      <c r="A26" s="76" t="s">
        <v>11</v>
      </c>
      <c r="B26" s="14">
        <v>16.2</v>
      </c>
      <c r="C26" s="36">
        <v>13.24</v>
      </c>
      <c r="D26" s="36">
        <v>16.41</v>
      </c>
      <c r="E26" s="36">
        <v>15.58</v>
      </c>
      <c r="F26" s="36">
        <v>15.75</v>
      </c>
      <c r="G26" s="36">
        <v>12.87</v>
      </c>
      <c r="H26" s="36">
        <v>17.010000000000002</v>
      </c>
      <c r="I26" s="36">
        <v>13.24</v>
      </c>
      <c r="J26" s="36">
        <v>17.05</v>
      </c>
      <c r="K26" s="36">
        <v>13.31</v>
      </c>
      <c r="L26" s="36">
        <v>10.06</v>
      </c>
      <c r="M26" s="36">
        <v>8.08</v>
      </c>
      <c r="N26" s="36">
        <v>5.51</v>
      </c>
      <c r="O26" s="36">
        <v>1.78</v>
      </c>
      <c r="P26" s="172"/>
    </row>
    <row r="27" spans="1:16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36">
        <v>0</v>
      </c>
      <c r="P27" s="172"/>
    </row>
    <row r="28" spans="1:16" ht="25.5" x14ac:dyDescent="0.2">
      <c r="A28" s="76" t="s">
        <v>12</v>
      </c>
      <c r="B28" s="148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50">
        <v>1.2270000000000001</v>
      </c>
      <c r="P28" s="173"/>
    </row>
    <row r="29" spans="1:16" ht="25.5" x14ac:dyDescent="0.2">
      <c r="A29" s="76" t="s">
        <v>16</v>
      </c>
      <c r="B29" s="54">
        <f t="shared" ref="B29:O29" si="5">B$26*B$25*($B20*0.15)</f>
        <v>2770.2000000000003</v>
      </c>
      <c r="C29" s="55">
        <f t="shared" si="5"/>
        <v>357.48</v>
      </c>
      <c r="D29" s="55">
        <f t="shared" si="5"/>
        <v>11667.51</v>
      </c>
      <c r="E29" s="55">
        <f t="shared" si="5"/>
        <v>1822.86</v>
      </c>
      <c r="F29" s="55">
        <f t="shared" si="5"/>
        <v>11198.25</v>
      </c>
      <c r="G29" s="55">
        <f t="shared" si="5"/>
        <v>1505.79</v>
      </c>
      <c r="H29" s="55">
        <f t="shared" si="5"/>
        <v>11941.020000000002</v>
      </c>
      <c r="I29" s="55">
        <f t="shared" si="5"/>
        <v>1549.08</v>
      </c>
      <c r="J29" s="55">
        <f t="shared" si="5"/>
        <v>11969.1</v>
      </c>
      <c r="K29" s="55">
        <f t="shared" si="5"/>
        <v>1557.27</v>
      </c>
      <c r="L29" s="55">
        <f t="shared" si="5"/>
        <v>7152.66</v>
      </c>
      <c r="M29" s="55">
        <f t="shared" si="5"/>
        <v>945.36</v>
      </c>
      <c r="N29" s="55">
        <f t="shared" si="5"/>
        <v>3917.6099999999997</v>
      </c>
      <c r="O29" s="56">
        <f t="shared" si="5"/>
        <v>208.26</v>
      </c>
      <c r="P29" s="60">
        <f>SUM(B29:O29)</f>
        <v>68562.45</v>
      </c>
    </row>
    <row r="30" spans="1:16" ht="25.5" x14ac:dyDescent="0.2">
      <c r="A30" s="76" t="s">
        <v>15</v>
      </c>
      <c r="B30" s="35">
        <f>B29*(1-B27)*B$28/1000</f>
        <v>3.3990354000000007</v>
      </c>
      <c r="C30" s="14">
        <f t="shared" ref="C30:O30" si="6">C29*(1-C27)*C$28/1000</f>
        <v>0.43862796000000004</v>
      </c>
      <c r="D30" s="14">
        <f t="shared" si="6"/>
        <v>14.316034770000002</v>
      </c>
      <c r="E30" s="14">
        <f t="shared" si="6"/>
        <v>2.2366492200000003</v>
      </c>
      <c r="F30" s="14">
        <f t="shared" si="6"/>
        <v>13.740252750000002</v>
      </c>
      <c r="G30" s="14">
        <f t="shared" si="6"/>
        <v>1.84760433</v>
      </c>
      <c r="H30" s="14">
        <f t="shared" si="6"/>
        <v>14.651631540000004</v>
      </c>
      <c r="I30" s="14">
        <f t="shared" si="6"/>
        <v>1.90072116</v>
      </c>
      <c r="J30" s="14">
        <f t="shared" si="6"/>
        <v>14.686085700000001</v>
      </c>
      <c r="K30" s="14">
        <f t="shared" si="6"/>
        <v>1.9107702900000001</v>
      </c>
      <c r="L30" s="14">
        <f t="shared" si="6"/>
        <v>8.7763138200000004</v>
      </c>
      <c r="M30" s="14">
        <f t="shared" si="6"/>
        <v>1.1599567200000001</v>
      </c>
      <c r="N30" s="14">
        <f t="shared" si="6"/>
        <v>4.8069074700000005</v>
      </c>
      <c r="O30" s="36">
        <f t="shared" si="6"/>
        <v>0.25553502</v>
      </c>
      <c r="P30" s="60">
        <f>SUM(B30:O30)</f>
        <v>84.126126150000005</v>
      </c>
    </row>
    <row r="31" spans="1:16" ht="25.5" x14ac:dyDescent="0.2">
      <c r="A31" s="76" t="s">
        <v>17</v>
      </c>
      <c r="B31" s="35">
        <f t="shared" ref="B31:O31" si="7">B$26*B$25*($B20*0.032)</f>
        <v>590.976</v>
      </c>
      <c r="C31" s="14">
        <f t="shared" si="7"/>
        <v>76.2624</v>
      </c>
      <c r="D31" s="14">
        <f t="shared" si="7"/>
        <v>2489.0688</v>
      </c>
      <c r="E31" s="14">
        <f t="shared" si="7"/>
        <v>388.87679999999995</v>
      </c>
      <c r="F31" s="14">
        <f t="shared" si="7"/>
        <v>2388.96</v>
      </c>
      <c r="G31" s="14">
        <f t="shared" si="7"/>
        <v>321.23520000000002</v>
      </c>
      <c r="H31" s="14">
        <f t="shared" si="7"/>
        <v>2547.4176000000002</v>
      </c>
      <c r="I31" s="14">
        <f t="shared" si="7"/>
        <v>330.47039999999998</v>
      </c>
      <c r="J31" s="14">
        <f t="shared" si="7"/>
        <v>2553.4079999999999</v>
      </c>
      <c r="K31" s="14">
        <f t="shared" si="7"/>
        <v>332.2176</v>
      </c>
      <c r="L31" s="14">
        <f t="shared" si="7"/>
        <v>1525.9007999999999</v>
      </c>
      <c r="M31" s="14">
        <f t="shared" si="7"/>
        <v>201.67680000000001</v>
      </c>
      <c r="N31" s="14">
        <f t="shared" si="7"/>
        <v>835.75679999999988</v>
      </c>
      <c r="O31" s="36">
        <f t="shared" si="7"/>
        <v>44.428800000000003</v>
      </c>
      <c r="P31" s="60">
        <f>SUM(B31:O31)</f>
        <v>14626.655999999997</v>
      </c>
    </row>
    <row r="32" spans="1:16" ht="25.5" x14ac:dyDescent="0.2">
      <c r="A32" s="76" t="s">
        <v>18</v>
      </c>
      <c r="B32" s="35">
        <f t="shared" ref="B32:G32" si="8">B31*B$28/1000</f>
        <v>0.72512755200000001</v>
      </c>
      <c r="C32" s="14">
        <f t="shared" si="8"/>
        <v>9.3573964800000006E-2</v>
      </c>
      <c r="D32" s="14">
        <f t="shared" si="8"/>
        <v>3.0540874176000004</v>
      </c>
      <c r="E32" s="14">
        <f t="shared" si="8"/>
        <v>0.47715183359999996</v>
      </c>
      <c r="F32" s="14">
        <f t="shared" si="8"/>
        <v>2.9312539200000001</v>
      </c>
      <c r="G32" s="14">
        <f t="shared" si="8"/>
        <v>0.39415559040000003</v>
      </c>
      <c r="H32" s="14">
        <f t="shared" ref="H32:O32" si="9">H31*H$28/1000</f>
        <v>3.1256813952000009</v>
      </c>
      <c r="I32" s="14">
        <f t="shared" si="9"/>
        <v>0.40548718080000001</v>
      </c>
      <c r="J32" s="14">
        <f t="shared" si="9"/>
        <v>3.1330316160000002</v>
      </c>
      <c r="K32" s="14">
        <f t="shared" si="9"/>
        <v>0.40763099520000001</v>
      </c>
      <c r="L32" s="14">
        <f t="shared" si="9"/>
        <v>1.8722802816000002</v>
      </c>
      <c r="M32" s="14">
        <f t="shared" si="9"/>
        <v>0.24745743360000003</v>
      </c>
      <c r="N32" s="14">
        <f t="shared" si="9"/>
        <v>1.0254735935999999</v>
      </c>
      <c r="O32" s="36">
        <f t="shared" si="9"/>
        <v>5.4514137600000005E-2</v>
      </c>
      <c r="P32" s="60">
        <f>SUM(B32:O32)</f>
        <v>17.946906912000003</v>
      </c>
    </row>
    <row r="33" spans="1:16" ht="26.25" thickBot="1" x14ac:dyDescent="0.25">
      <c r="A33" s="77" t="s">
        <v>14</v>
      </c>
      <c r="B33" s="57">
        <f t="shared" ref="B33:G33" si="10">B30-B32</f>
        <v>2.6739078480000007</v>
      </c>
      <c r="C33" s="58">
        <f t="shared" si="10"/>
        <v>0.34505399520000002</v>
      </c>
      <c r="D33" s="58">
        <f t="shared" si="10"/>
        <v>11.261947352400002</v>
      </c>
      <c r="E33" s="58">
        <f t="shared" si="10"/>
        <v>1.7594973864000003</v>
      </c>
      <c r="F33" s="58">
        <f t="shared" si="10"/>
        <v>10.808998830000002</v>
      </c>
      <c r="G33" s="58">
        <f t="shared" si="10"/>
        <v>1.4534487396</v>
      </c>
      <c r="H33" s="58">
        <f t="shared" ref="H33:O33" si="11">H30-H32</f>
        <v>11.525950144800003</v>
      </c>
      <c r="I33" s="58">
        <f t="shared" si="11"/>
        <v>1.4952339792</v>
      </c>
      <c r="J33" s="58">
        <f t="shared" si="11"/>
        <v>11.553054084000001</v>
      </c>
      <c r="K33" s="58">
        <f t="shared" si="11"/>
        <v>1.5031392948</v>
      </c>
      <c r="L33" s="58">
        <f t="shared" si="11"/>
        <v>6.9040335384000002</v>
      </c>
      <c r="M33" s="58">
        <f t="shared" si="11"/>
        <v>0.9124992864</v>
      </c>
      <c r="N33" s="58">
        <f t="shared" si="11"/>
        <v>3.7814338764000004</v>
      </c>
      <c r="O33" s="59">
        <f t="shared" si="11"/>
        <v>0.20102088239999999</v>
      </c>
      <c r="P33" s="61">
        <f>SUM(B33:O33)</f>
        <v>66.179219238000016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3" t="s">
        <v>67</v>
      </c>
      <c r="B36" s="114">
        <f>B20+B3</f>
        <v>1073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2" t="s">
        <v>9</v>
      </c>
      <c r="B37" s="174" t="s">
        <v>22</v>
      </c>
      <c r="C37" s="163"/>
      <c r="D37" s="162" t="s">
        <v>24</v>
      </c>
      <c r="E37" s="163"/>
      <c r="F37" s="162" t="s">
        <v>23</v>
      </c>
      <c r="G37" s="163"/>
      <c r="H37" s="162" t="s">
        <v>25</v>
      </c>
      <c r="I37" s="163"/>
      <c r="J37" s="162" t="s">
        <v>26</v>
      </c>
      <c r="K37" s="163"/>
      <c r="L37" s="162" t="s">
        <v>27</v>
      </c>
      <c r="M37" s="163"/>
      <c r="N37" s="162" t="s">
        <v>28</v>
      </c>
      <c r="O37" s="163"/>
      <c r="P37" s="158" t="s">
        <v>31</v>
      </c>
    </row>
    <row r="38" spans="1:16" ht="13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59"/>
    </row>
    <row r="39" spans="1:16" ht="25.5" x14ac:dyDescent="0.2">
      <c r="A39" s="39" t="s">
        <v>16</v>
      </c>
      <c r="B39" s="62">
        <f t="shared" ref="B39:O39" si="12">B29+B12</f>
        <v>24596.298000000003</v>
      </c>
      <c r="C39" s="63">
        <f t="shared" si="12"/>
        <v>2153.5290000000005</v>
      </c>
      <c r="D39" s="63">
        <f t="shared" si="12"/>
        <v>106899.64000000001</v>
      </c>
      <c r="E39" s="63">
        <f t="shared" si="12"/>
        <v>9645.246000000001</v>
      </c>
      <c r="F39" s="63">
        <f t="shared" si="12"/>
        <v>74739.688000000009</v>
      </c>
      <c r="G39" s="63">
        <f t="shared" si="12"/>
        <v>6905.08</v>
      </c>
      <c r="H39" s="63">
        <f t="shared" si="12"/>
        <v>107626.974</v>
      </c>
      <c r="I39" s="63">
        <f t="shared" si="12"/>
        <v>8449.6360000000022</v>
      </c>
      <c r="J39" s="63">
        <f t="shared" si="12"/>
        <v>108919.27800000001</v>
      </c>
      <c r="K39" s="63">
        <f t="shared" si="12"/>
        <v>8866.0650000000005</v>
      </c>
      <c r="L39" s="63">
        <f t="shared" si="12"/>
        <v>49566.97</v>
      </c>
      <c r="M39" s="63">
        <f t="shared" si="12"/>
        <v>4553.6660000000011</v>
      </c>
      <c r="N39" s="63">
        <f t="shared" si="12"/>
        <v>38409.247000000003</v>
      </c>
      <c r="O39" s="63">
        <f t="shared" si="12"/>
        <v>3237.13</v>
      </c>
      <c r="P39" s="64">
        <f>SUM(B39:O39)</f>
        <v>554568.44700000004</v>
      </c>
    </row>
    <row r="40" spans="1:16" ht="25.5" x14ac:dyDescent="0.2">
      <c r="A40" s="39" t="s">
        <v>15</v>
      </c>
      <c r="B40" s="65">
        <f t="shared" ref="B40:O40" si="13">B30+B13</f>
        <v>30.179657646000003</v>
      </c>
      <c r="C40" s="66">
        <f t="shared" si="13"/>
        <v>2.6423800829999999</v>
      </c>
      <c r="D40" s="66">
        <f t="shared" si="13"/>
        <v>131.16585828000004</v>
      </c>
      <c r="E40" s="66">
        <f t="shared" si="13"/>
        <v>11.834716842000001</v>
      </c>
      <c r="F40" s="66">
        <f t="shared" si="13"/>
        <v>91.705597176000012</v>
      </c>
      <c r="G40" s="66">
        <f t="shared" si="13"/>
        <v>8.4725331600000011</v>
      </c>
      <c r="H40" s="66">
        <f t="shared" si="13"/>
        <v>132.05829709800003</v>
      </c>
      <c r="I40" s="66">
        <f t="shared" si="13"/>
        <v>10.367703372000003</v>
      </c>
      <c r="J40" s="66">
        <f t="shared" si="13"/>
        <v>133.643954106</v>
      </c>
      <c r="K40" s="66">
        <f t="shared" si="13"/>
        <v>10.878661755000001</v>
      </c>
      <c r="L40" s="66">
        <f t="shared" si="13"/>
        <v>60.818672190000008</v>
      </c>
      <c r="M40" s="66">
        <f t="shared" si="13"/>
        <v>5.5873481820000013</v>
      </c>
      <c r="N40" s="66">
        <f t="shared" si="13"/>
        <v>47.128146069000003</v>
      </c>
      <c r="O40" s="66">
        <f t="shared" si="13"/>
        <v>3.9719585100000003</v>
      </c>
      <c r="P40" s="64">
        <f t="shared" ref="P40:P43" si="14">SUM(B40:O40)</f>
        <v>680.45548446900023</v>
      </c>
    </row>
    <row r="41" spans="1:16" ht="25.5" x14ac:dyDescent="0.2">
      <c r="A41" s="39" t="s">
        <v>17</v>
      </c>
      <c r="B41" s="65">
        <f t="shared" ref="B41:O41" si="15">B31+B14</f>
        <v>4956.1956</v>
      </c>
      <c r="C41" s="66">
        <f t="shared" si="15"/>
        <v>435.47220000000004</v>
      </c>
      <c r="D41" s="66">
        <f t="shared" si="15"/>
        <v>21535.494800000004</v>
      </c>
      <c r="E41" s="66">
        <f t="shared" si="15"/>
        <v>1953.354</v>
      </c>
      <c r="F41" s="66">
        <f t="shared" si="15"/>
        <v>15097.247600000002</v>
      </c>
      <c r="G41" s="66">
        <f t="shared" si="15"/>
        <v>1401.0932</v>
      </c>
      <c r="H41" s="66">
        <f t="shared" si="15"/>
        <v>21684.608400000001</v>
      </c>
      <c r="I41" s="66">
        <f t="shared" si="15"/>
        <v>1710.5816000000002</v>
      </c>
      <c r="J41" s="66">
        <f t="shared" si="15"/>
        <v>21943.443599999999</v>
      </c>
      <c r="K41" s="66">
        <f t="shared" si="15"/>
        <v>1793.9766</v>
      </c>
      <c r="L41" s="66">
        <f t="shared" si="15"/>
        <v>10008.7628</v>
      </c>
      <c r="M41" s="66">
        <f t="shared" si="15"/>
        <v>923.33800000000019</v>
      </c>
      <c r="N41" s="66">
        <f t="shared" si="15"/>
        <v>7734.0841999999993</v>
      </c>
      <c r="O41" s="66">
        <f t="shared" si="15"/>
        <v>650.20280000000002</v>
      </c>
      <c r="P41" s="64">
        <f t="shared" si="14"/>
        <v>111827.8554</v>
      </c>
    </row>
    <row r="42" spans="1:16" ht="25.5" x14ac:dyDescent="0.2">
      <c r="A42" s="39" t="s">
        <v>18</v>
      </c>
      <c r="B42" s="65">
        <f t="shared" ref="B42:O42" si="16">B32+B15</f>
        <v>6.0812520012000002</v>
      </c>
      <c r="C42" s="66">
        <f t="shared" si="16"/>
        <v>0.53432438940000004</v>
      </c>
      <c r="D42" s="66">
        <f t="shared" si="16"/>
        <v>26.424052119600006</v>
      </c>
      <c r="E42" s="66">
        <f t="shared" si="16"/>
        <v>2.3967653580000001</v>
      </c>
      <c r="F42" s="66">
        <f t="shared" si="16"/>
        <v>18.524322805200004</v>
      </c>
      <c r="G42" s="66">
        <f t="shared" si="16"/>
        <v>1.7191413564</v>
      </c>
      <c r="H42" s="66">
        <f t="shared" si="16"/>
        <v>26.607014506800002</v>
      </c>
      <c r="I42" s="66">
        <f t="shared" si="16"/>
        <v>2.0988836232000008</v>
      </c>
      <c r="J42" s="66">
        <f t="shared" si="16"/>
        <v>26.924605297199999</v>
      </c>
      <c r="K42" s="66">
        <f t="shared" si="16"/>
        <v>2.2012092882000003</v>
      </c>
      <c r="L42" s="66">
        <f t="shared" si="16"/>
        <v>12.280751955600003</v>
      </c>
      <c r="M42" s="66">
        <f t="shared" si="16"/>
        <v>1.1329357260000001</v>
      </c>
      <c r="N42" s="66">
        <f t="shared" si="16"/>
        <v>9.4897213133999987</v>
      </c>
      <c r="O42" s="66">
        <f t="shared" si="16"/>
        <v>0.79779883560000009</v>
      </c>
      <c r="P42" s="64">
        <f t="shared" si="14"/>
        <v>137.2127785758</v>
      </c>
    </row>
    <row r="43" spans="1:16" ht="26.25" thickBot="1" x14ac:dyDescent="0.25">
      <c r="A43" s="40" t="s">
        <v>14</v>
      </c>
      <c r="B43" s="68">
        <f t="shared" ref="B43:O43" si="17">B33+B16</f>
        <v>24.098405644800003</v>
      </c>
      <c r="C43" s="69">
        <f t="shared" si="17"/>
        <v>2.1080556935999999</v>
      </c>
      <c r="D43" s="69">
        <f t="shared" si="17"/>
        <v>104.74180616040003</v>
      </c>
      <c r="E43" s="69">
        <f t="shared" si="17"/>
        <v>9.4379514840000009</v>
      </c>
      <c r="F43" s="69">
        <f t="shared" si="17"/>
        <v>73.181274370800011</v>
      </c>
      <c r="G43" s="69">
        <f t="shared" si="17"/>
        <v>6.7533918036000005</v>
      </c>
      <c r="H43" s="69">
        <f t="shared" si="17"/>
        <v>105.45128259120001</v>
      </c>
      <c r="I43" s="69">
        <f t="shared" si="17"/>
        <v>8.2688197488000021</v>
      </c>
      <c r="J43" s="69">
        <f t="shared" si="17"/>
        <v>106.71934880879999</v>
      </c>
      <c r="K43" s="69">
        <f t="shared" si="17"/>
        <v>8.6774524668000002</v>
      </c>
      <c r="L43" s="69">
        <f t="shared" si="17"/>
        <v>48.537920234400005</v>
      </c>
      <c r="M43" s="69">
        <f t="shared" si="17"/>
        <v>4.4544124560000009</v>
      </c>
      <c r="N43" s="69">
        <f t="shared" si="17"/>
        <v>37.638424755600006</v>
      </c>
      <c r="O43" s="69">
        <f t="shared" si="17"/>
        <v>3.1741596744000002</v>
      </c>
      <c r="P43" s="64">
        <f t="shared" si="14"/>
        <v>543.24270589320008</v>
      </c>
    </row>
  </sheetData>
  <mergeCells count="25">
    <mergeCell ref="A1:D1"/>
    <mergeCell ref="B6:C6"/>
    <mergeCell ref="D6:E6"/>
    <mergeCell ref="F6:G6"/>
    <mergeCell ref="H6:I6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N37:O37"/>
    <mergeCell ref="P37:P38"/>
    <mergeCell ref="B37:C37"/>
    <mergeCell ref="D37:E37"/>
    <mergeCell ref="F37:G37"/>
    <mergeCell ref="H37:I37"/>
    <mergeCell ref="J37:K37"/>
    <mergeCell ref="L37:M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zoomScaleNormal="100" workbookViewId="0">
      <pane xSplit="1" topLeftCell="G1" activePane="topRight" state="frozen"/>
      <selection pane="topRight" activeCell="N10" sqref="N10:O10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57" t="s">
        <v>39</v>
      </c>
      <c r="C1" s="157"/>
      <c r="P1" s="2"/>
      <c r="Q1" s="2"/>
      <c r="R1" s="2"/>
      <c r="S1" s="2"/>
      <c r="T1" s="2"/>
    </row>
    <row r="2" spans="1:20" ht="23.25" thickBot="1" x14ac:dyDescent="0.5">
      <c r="A2" s="12"/>
      <c r="B2" s="8" t="s">
        <v>46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26.25" thickBot="1" x14ac:dyDescent="0.25">
      <c r="A3" s="78" t="s">
        <v>67</v>
      </c>
      <c r="B3" s="32">
        <f>Lamps!B8</f>
        <v>6766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35.25" customHeight="1" x14ac:dyDescent="0.2">
      <c r="A4" s="39" t="s">
        <v>9</v>
      </c>
      <c r="B4" s="162" t="s">
        <v>22</v>
      </c>
      <c r="C4" s="163"/>
      <c r="D4" s="162" t="s">
        <v>24</v>
      </c>
      <c r="E4" s="163"/>
      <c r="F4" s="162" t="s">
        <v>23</v>
      </c>
      <c r="G4" s="163"/>
      <c r="H4" s="162" t="s">
        <v>25</v>
      </c>
      <c r="I4" s="163"/>
      <c r="J4" s="162" t="s">
        <v>26</v>
      </c>
      <c r="K4" s="163"/>
      <c r="L4" s="162" t="s">
        <v>27</v>
      </c>
      <c r="M4" s="163"/>
      <c r="N4" s="162" t="s">
        <v>28</v>
      </c>
      <c r="O4" s="163"/>
      <c r="P4" s="180" t="s">
        <v>31</v>
      </c>
    </row>
    <row r="5" spans="1:20" ht="13.5" thickBot="1" x14ac:dyDescent="0.25">
      <c r="A5" s="39" t="s">
        <v>10</v>
      </c>
      <c r="B5" s="38" t="s">
        <v>6</v>
      </c>
      <c r="C5" s="37" t="s">
        <v>7</v>
      </c>
      <c r="D5" s="37" t="s">
        <v>6</v>
      </c>
      <c r="E5" s="37" t="s">
        <v>7</v>
      </c>
      <c r="F5" s="37" t="s">
        <v>6</v>
      </c>
      <c r="G5" s="37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41" t="s">
        <v>7</v>
      </c>
      <c r="P5" s="181"/>
    </row>
    <row r="6" spans="1:20" ht="25.5" x14ac:dyDescent="0.2">
      <c r="A6" s="39" t="s">
        <v>16</v>
      </c>
      <c r="B6" s="62">
        <f>Schools!B39+Kindergartens!B39+Medicine!B39</f>
        <v>70380.714000000007</v>
      </c>
      <c r="C6" s="62">
        <f>Schools!C39+Kindergartens!C39+Medicine!C39</f>
        <v>3268.0650000000005</v>
      </c>
      <c r="D6" s="62">
        <f>Schools!D39+Kindergartens!D39+Medicine!D39</f>
        <v>249206.49700000003</v>
      </c>
      <c r="E6" s="62">
        <f>Schools!E39+Kindergartens!E39+Medicine!E39</f>
        <v>15063.896000000001</v>
      </c>
      <c r="F6" s="62">
        <f>Schools!F39+Kindergartens!F39+Medicine!F39</f>
        <v>153997.03200000001</v>
      </c>
      <c r="G6" s="62">
        <f>Schools!G39+Kindergartens!G39+Medicine!G39</f>
        <v>10540.936000000002</v>
      </c>
      <c r="H6" s="62">
        <f>Schools!H39+Kindergartens!H39+Medicine!H39</f>
        <v>293626.16399999999</v>
      </c>
      <c r="I6" s="62">
        <f>Schools!I39+Kindergartens!I39+Medicine!I39</f>
        <v>16346.252000000004</v>
      </c>
      <c r="J6" s="62">
        <f>Schools!J39+Kindergartens!J39+Medicine!J39</f>
        <v>294918.46799999999</v>
      </c>
      <c r="K6" s="62">
        <f>Schools!K39+Kindergartens!K39+Medicine!K39</f>
        <v>13695.721000000001</v>
      </c>
      <c r="L6" s="62">
        <f>Schools!L39+Kindergartens!L39+Medicine!L39</f>
        <v>226981.58200000002</v>
      </c>
      <c r="M6" s="62">
        <f>Schools!M39+Kindergartens!M39+Medicine!M39</f>
        <v>10126.346000000001</v>
      </c>
      <c r="N6" s="62">
        <f>Schools!N39+Kindergartens!N39+Medicine!N39</f>
        <v>99974.687000000005</v>
      </c>
      <c r="O6" s="62">
        <f>Schools!O39+Kindergartens!O39+Medicine!O39</f>
        <v>3334.962</v>
      </c>
      <c r="P6" s="64">
        <f>SUM(B6:O6)</f>
        <v>1461461.3219999997</v>
      </c>
    </row>
    <row r="7" spans="1:20" ht="25.5" x14ac:dyDescent="0.2">
      <c r="A7" s="39" t="s">
        <v>15</v>
      </c>
      <c r="B7" s="62">
        <f>Schools!B40+Kindergartens!B40+Medicine!B40</f>
        <v>86.357136078000011</v>
      </c>
      <c r="C7" s="62">
        <f>Schools!C40+Kindergartens!C40+Medicine!C40</f>
        <v>4.0099157549999997</v>
      </c>
      <c r="D7" s="62">
        <f>Schools!D40+Kindergartens!D40+Medicine!D40</f>
        <v>305.77637181900013</v>
      </c>
      <c r="E7" s="62">
        <f>Schools!E40+Kindergartens!E40+Medicine!E40</f>
        <v>18.483400392</v>
      </c>
      <c r="F7" s="62">
        <f>Schools!F40+Kindergartens!F40+Medicine!F40</f>
        <v>188.95435826400004</v>
      </c>
      <c r="G7" s="62">
        <f>Schools!G40+Kindergartens!G40+Medicine!G40</f>
        <v>12.933728472000002</v>
      </c>
      <c r="H7" s="62">
        <f>Schools!H40+Kindergartens!H40+Medicine!H40</f>
        <v>360.279303228</v>
      </c>
      <c r="I7" s="62">
        <f>Schools!I40+Kindergartens!I40+Medicine!I40</f>
        <v>20.056851204000004</v>
      </c>
      <c r="J7" s="62">
        <f>Schools!J40+Kindergartens!J40+Medicine!J40</f>
        <v>361.864960236</v>
      </c>
      <c r="K7" s="62">
        <f>Schools!K40+Kindergartens!K40+Medicine!K40</f>
        <v>16.804649667000003</v>
      </c>
      <c r="L7" s="62">
        <f>Schools!L40+Kindergartens!L40+Medicine!L40</f>
        <v>278.50640111400008</v>
      </c>
      <c r="M7" s="62">
        <f>Schools!M40+Kindergartens!M40+Medicine!M40</f>
        <v>12.425026542000003</v>
      </c>
      <c r="N7" s="62">
        <f>Schools!N40+Kindergartens!N40+Medicine!N40</f>
        <v>122.66894094900002</v>
      </c>
      <c r="O7" s="62">
        <f>Schools!O40+Kindergartens!O40+Medicine!O40</f>
        <v>4.0919983740000001</v>
      </c>
      <c r="P7" s="67">
        <f>SUM(B7:O7)</f>
        <v>1793.2130420940002</v>
      </c>
    </row>
    <row r="8" spans="1:20" ht="25.5" x14ac:dyDescent="0.2">
      <c r="A8" s="39" t="s">
        <v>17</v>
      </c>
      <c r="B8" s="62">
        <f>Schools!B41+Kindergartens!B41+Medicine!B41</f>
        <v>14146.73128</v>
      </c>
      <c r="C8" s="62">
        <f>Schools!C41+Kindergartens!C41+Medicine!C41</f>
        <v>659.27940000000012</v>
      </c>
      <c r="D8" s="62">
        <f>Schools!D41+Kindergartens!D41+Medicine!D41</f>
        <v>50091.434240000002</v>
      </c>
      <c r="E8" s="62">
        <f>Schools!E41+Kindergartens!E41+Medicine!E41</f>
        <v>3040.5060000000003</v>
      </c>
      <c r="F8" s="62">
        <f>Schools!F41+Kindergartens!F41+Medicine!F41</f>
        <v>30968.576880000001</v>
      </c>
      <c r="G8" s="62">
        <f>Schools!G41+Kindergartens!G41+Medicine!G41</f>
        <v>2132.4643999999998</v>
      </c>
      <c r="H8" s="62">
        <f>Schools!H41+Kindergartens!H41+Medicine!H41</f>
        <v>59021.159599999999</v>
      </c>
      <c r="I8" s="62">
        <f>Schools!I41+Kindergartens!I41+Medicine!I41</f>
        <v>3293.8047999999999</v>
      </c>
      <c r="J8" s="62">
        <f>Schools!J41+Kindergartens!J41+Medicine!J41</f>
        <v>59279.994799999993</v>
      </c>
      <c r="K8" s="62">
        <f>Schools!K41+Kindergartens!K41+Medicine!K41</f>
        <v>2763.8078</v>
      </c>
      <c r="L8" s="62">
        <f>Schools!L41+Kindergartens!L41+Medicine!L41</f>
        <v>45622.088560000004</v>
      </c>
      <c r="M8" s="62">
        <f>Schools!M41+Kindergartens!M41+Medicine!M41</f>
        <v>2042.3740000000003</v>
      </c>
      <c r="N8" s="62">
        <f>Schools!N41+Kindergartens!N41+Medicine!N41</f>
        <v>20066.500199999999</v>
      </c>
      <c r="O8" s="62">
        <f>Schools!O41+Kindergartens!O41+Medicine!O41</f>
        <v>669.76920000000007</v>
      </c>
      <c r="P8" s="67">
        <f>SUM(B8:O8)</f>
        <v>293798.49116000003</v>
      </c>
    </row>
    <row r="9" spans="1:20" ht="25.5" x14ac:dyDescent="0.2">
      <c r="A9" s="39" t="s">
        <v>18</v>
      </c>
      <c r="B9" s="62">
        <f>Schools!B42+Kindergartens!B42+Medicine!B42</f>
        <v>17.35803928056</v>
      </c>
      <c r="C9" s="62">
        <f>Schools!C42+Kindergartens!C42+Medicine!C42</f>
        <v>0.80893582380000006</v>
      </c>
      <c r="D9" s="62">
        <f>Schools!D42+Kindergartens!D42+Medicine!D42</f>
        <v>61.462189812480005</v>
      </c>
      <c r="E9" s="62">
        <f>Schools!E42+Kindergartens!E42+Medicine!E42</f>
        <v>3.730700862</v>
      </c>
      <c r="F9" s="62">
        <f>Schools!F42+Kindergartens!F42+Medicine!F42</f>
        <v>37.998443831760007</v>
      </c>
      <c r="G9" s="62">
        <f>Schools!G42+Kindergartens!G42+Medicine!G42</f>
        <v>2.6165338187999998</v>
      </c>
      <c r="H9" s="62">
        <f>Schools!H42+Kindergartens!H42+Medicine!H42</f>
        <v>72.418962829199998</v>
      </c>
      <c r="I9" s="62">
        <f>Schools!I42+Kindergartens!I42+Medicine!I42</f>
        <v>4.0414984896000012</v>
      </c>
      <c r="J9" s="62">
        <f>Schools!J42+Kindergartens!J42+Medicine!J42</f>
        <v>72.736553619600002</v>
      </c>
      <c r="K9" s="62">
        <f>Schools!K42+Kindergartens!K42+Medicine!K42</f>
        <v>3.3911921706000006</v>
      </c>
      <c r="L9" s="62">
        <f>Schools!L42+Kindergartens!L42+Medicine!L42</f>
        <v>55.978302663120004</v>
      </c>
      <c r="M9" s="62">
        <f>Schools!M42+Kindergartens!M42+Medicine!M42</f>
        <v>2.5059928980000001</v>
      </c>
      <c r="N9" s="62">
        <f>Schools!N42+Kindergartens!N42+Medicine!N42</f>
        <v>24.621595745400001</v>
      </c>
      <c r="O9" s="62">
        <f>Schools!O42+Kindergartens!O42+Medicine!O42</f>
        <v>0.82180680840000009</v>
      </c>
      <c r="P9" s="67">
        <f>SUM(B9:O9)</f>
        <v>360.49074865332005</v>
      </c>
    </row>
    <row r="10" spans="1:20" ht="26.25" thickBot="1" x14ac:dyDescent="0.25">
      <c r="A10" s="40" t="s">
        <v>14</v>
      </c>
      <c r="B10" s="62">
        <f>Schools!B43+Kindergartens!B43+Medicine!B43</f>
        <v>68.999096797440018</v>
      </c>
      <c r="C10" s="62">
        <f>Schools!C43+Kindergartens!C43+Medicine!C43</f>
        <v>3.2009799312</v>
      </c>
      <c r="D10" s="62">
        <f>Schools!D43+Kindergartens!D43+Medicine!D43</f>
        <v>244.31418200652007</v>
      </c>
      <c r="E10" s="62">
        <f>Schools!E43+Kindergartens!E43+Medicine!E43</f>
        <v>14.752699530000001</v>
      </c>
      <c r="F10" s="62">
        <f>Schools!F43+Kindergartens!F43+Medicine!F43</f>
        <v>150.95591443224004</v>
      </c>
      <c r="G10" s="62">
        <f>Schools!G43+Kindergartens!G43+Medicine!G43</f>
        <v>10.317194653200001</v>
      </c>
      <c r="H10" s="62">
        <f>Schools!H43+Kindergartens!H43+Medicine!H43</f>
        <v>287.86034039880002</v>
      </c>
      <c r="I10" s="62">
        <f>Schools!I43+Kindergartens!I43+Medicine!I43</f>
        <v>16.015352714400002</v>
      </c>
      <c r="J10" s="62">
        <f>Schools!J43+Kindergartens!J43+Medicine!J43</f>
        <v>289.12840661640001</v>
      </c>
      <c r="K10" s="62">
        <f>Schools!K43+Kindergartens!K43+Medicine!K43</f>
        <v>13.413457496400001</v>
      </c>
      <c r="L10" s="62">
        <f>Schools!L43+Kindergartens!L43+Medicine!L43</f>
        <v>222.52809845088007</v>
      </c>
      <c r="M10" s="62">
        <f>Schools!M43+Kindergartens!M43+Medicine!M43</f>
        <v>9.9190336440000024</v>
      </c>
      <c r="N10" s="62">
        <f>Schools!N43+Kindergartens!N43+Medicine!N43</f>
        <v>98.047345203600017</v>
      </c>
      <c r="O10" s="62">
        <f>Schools!O43+Kindergartens!O43+Medicine!O43</f>
        <v>3.2701915656000002</v>
      </c>
      <c r="P10" s="70">
        <f>SUM(B10:O10)</f>
        <v>1432.7222934406802</v>
      </c>
    </row>
    <row r="13" spans="1:20" x14ac:dyDescent="0.2">
      <c r="F13"/>
      <c r="G13"/>
      <c r="H13"/>
      <c r="I13"/>
      <c r="J13"/>
      <c r="K13"/>
      <c r="L13"/>
    </row>
    <row r="14" spans="1:20" x14ac:dyDescent="0.2">
      <c r="F14"/>
      <c r="G14"/>
      <c r="H14"/>
      <c r="I14"/>
      <c r="J14"/>
      <c r="K14"/>
      <c r="L14"/>
    </row>
    <row r="15" spans="1:20" x14ac:dyDescent="0.2">
      <c r="F15"/>
      <c r="G15"/>
      <c r="H15"/>
      <c r="I15"/>
      <c r="J15"/>
      <c r="K15"/>
      <c r="L15"/>
    </row>
    <row r="16" spans="1:20" x14ac:dyDescent="0.2">
      <c r="F16"/>
      <c r="G16"/>
      <c r="H16"/>
      <c r="I16"/>
      <c r="J16"/>
      <c r="K16"/>
      <c r="L16"/>
    </row>
    <row r="17" spans="6:12" x14ac:dyDescent="0.2">
      <c r="F17"/>
      <c r="G17"/>
      <c r="H17"/>
      <c r="I17"/>
      <c r="J17"/>
      <c r="K17"/>
      <c r="L17"/>
    </row>
    <row r="18" spans="6:12" x14ac:dyDescent="0.2">
      <c r="F18"/>
      <c r="G18"/>
      <c r="H18"/>
      <c r="I18"/>
      <c r="J18"/>
      <c r="K18"/>
      <c r="L18"/>
    </row>
    <row r="19" spans="6:12" x14ac:dyDescent="0.2">
      <c r="F19"/>
      <c r="G19"/>
      <c r="H19"/>
      <c r="I19"/>
      <c r="J19"/>
      <c r="K19"/>
      <c r="L19"/>
    </row>
    <row r="20" spans="6:12" x14ac:dyDescent="0.2">
      <c r="F20"/>
      <c r="G20"/>
      <c r="H20"/>
      <c r="I20"/>
      <c r="J20"/>
      <c r="K20"/>
      <c r="L20"/>
    </row>
    <row r="21" spans="6:12" x14ac:dyDescent="0.2">
      <c r="F21"/>
      <c r="G21"/>
      <c r="H21"/>
      <c r="I21"/>
      <c r="J21"/>
      <c r="K21"/>
      <c r="L21"/>
    </row>
    <row r="22" spans="6:12" x14ac:dyDescent="0.2">
      <c r="F22"/>
      <c r="G22"/>
      <c r="H22"/>
      <c r="I22"/>
      <c r="J22"/>
      <c r="K22"/>
      <c r="L22"/>
    </row>
    <row r="23" spans="6:12" x14ac:dyDescent="0.2">
      <c r="F23"/>
      <c r="G23"/>
      <c r="H23"/>
      <c r="I23"/>
      <c r="J23"/>
      <c r="K23"/>
      <c r="L23"/>
    </row>
    <row r="24" spans="6:12" x14ac:dyDescent="0.2">
      <c r="F24"/>
      <c r="G24"/>
      <c r="H24"/>
      <c r="I24"/>
      <c r="J24"/>
      <c r="K24"/>
      <c r="L24"/>
    </row>
    <row r="25" spans="6:12" x14ac:dyDescent="0.2">
      <c r="F25"/>
      <c r="G25"/>
      <c r="H25"/>
      <c r="I25"/>
      <c r="J25"/>
      <c r="K25"/>
      <c r="L25"/>
    </row>
    <row r="26" spans="6:12" x14ac:dyDescent="0.2">
      <c r="F26"/>
      <c r="G26"/>
      <c r="H26"/>
      <c r="I26"/>
      <c r="J26"/>
      <c r="K26"/>
      <c r="L26"/>
    </row>
    <row r="27" spans="6:12" x14ac:dyDescent="0.2">
      <c r="F27"/>
      <c r="G27"/>
      <c r="H27"/>
      <c r="I27"/>
      <c r="J27"/>
      <c r="K27"/>
      <c r="L27"/>
    </row>
    <row r="28" spans="6:12" x14ac:dyDescent="0.2">
      <c r="F28"/>
      <c r="G28"/>
      <c r="H28"/>
      <c r="I28"/>
      <c r="J28"/>
      <c r="K28"/>
      <c r="L28"/>
    </row>
    <row r="29" spans="6:12" x14ac:dyDescent="0.2">
      <c r="F29"/>
      <c r="G29"/>
      <c r="H29"/>
      <c r="I29"/>
      <c r="J29"/>
      <c r="K29"/>
      <c r="L29"/>
    </row>
    <row r="30" spans="6:12" x14ac:dyDescent="0.2">
      <c r="F30"/>
      <c r="G30"/>
      <c r="H30"/>
      <c r="I30"/>
      <c r="J30"/>
      <c r="K30"/>
      <c r="L30"/>
    </row>
    <row r="31" spans="6:12" x14ac:dyDescent="0.2">
      <c r="F31"/>
      <c r="G31"/>
      <c r="H31"/>
      <c r="I31"/>
      <c r="J31"/>
      <c r="K31"/>
      <c r="L31"/>
    </row>
    <row r="32" spans="6:12" x14ac:dyDescent="0.2">
      <c r="F32"/>
      <c r="G32"/>
      <c r="H32"/>
      <c r="I32"/>
      <c r="J32"/>
      <c r="K32"/>
      <c r="L32"/>
    </row>
    <row r="33" spans="6:12" x14ac:dyDescent="0.2">
      <c r="F33"/>
      <c r="G33"/>
      <c r="H33"/>
      <c r="I33"/>
      <c r="J33"/>
      <c r="K33"/>
      <c r="L33"/>
    </row>
    <row r="34" spans="6:12" x14ac:dyDescent="0.2">
      <c r="F34"/>
      <c r="G34"/>
      <c r="H34"/>
      <c r="I34"/>
      <c r="J34"/>
      <c r="K34"/>
      <c r="L34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115" zoomScaleNormal="115" workbookViewId="0">
      <selection activeCell="C46" sqref="C46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8" width="13.5703125" customWidth="1"/>
    <col min="9" max="9" width="12.5703125" bestFit="1" customWidth="1"/>
    <col min="10" max="10" width="15.42578125" customWidth="1"/>
    <col min="11" max="11" width="16" customWidth="1"/>
    <col min="12" max="12" width="11.42578125" customWidth="1"/>
    <col min="13" max="13" width="12.140625" customWidth="1"/>
    <col min="14" max="14" width="14" customWidth="1"/>
    <col min="15" max="17" width="13.5703125" customWidth="1"/>
  </cols>
  <sheetData>
    <row r="1" spans="1:17" ht="38.25" customHeight="1" thickBot="1" x14ac:dyDescent="0.25">
      <c r="A1" s="182" t="s">
        <v>54</v>
      </c>
      <c r="B1" s="182"/>
      <c r="C1" s="182"/>
      <c r="D1" s="182"/>
      <c r="E1" s="182"/>
    </row>
    <row r="2" spans="1:17" ht="38.25" customHeight="1" thickBot="1" x14ac:dyDescent="0.25"/>
    <row r="3" spans="1:17" ht="84" customHeight="1" x14ac:dyDescent="0.2">
      <c r="A3" s="116" t="s">
        <v>50</v>
      </c>
      <c r="B3" s="117" t="s">
        <v>57</v>
      </c>
      <c r="C3" s="117" t="s">
        <v>51</v>
      </c>
      <c r="D3" s="117" t="s">
        <v>56</v>
      </c>
      <c r="E3" s="118" t="s">
        <v>58</v>
      </c>
    </row>
    <row r="4" spans="1:17" ht="38.25" customHeight="1" x14ac:dyDescent="0.25">
      <c r="A4" s="119" t="s">
        <v>52</v>
      </c>
      <c r="B4" s="136">
        <f>H21+H35+Total!B9+Total!C9+Total!D9+Total!E9+Total!F9+Total!G9+Total!H9+Total!I9</f>
        <v>226.35015525432001</v>
      </c>
      <c r="C4" s="136">
        <v>0</v>
      </c>
      <c r="D4" s="136">
        <f>H19+H33+Total!B7+Total!C7+Total!D7+Total!E7+Total!F7+Total!G7+Total!H7+Total!I7</f>
        <v>1125.755050833</v>
      </c>
      <c r="E4" s="137">
        <f>H22+H36+Total!B10+Total!C10+Total!D10+Total!E10+Total!F10+Total!G10+Total!H10+Total!I10</f>
        <v>899.40489557868</v>
      </c>
    </row>
    <row r="5" spans="1:17" ht="38.25" customHeight="1" x14ac:dyDescent="0.25">
      <c r="A5" s="119" t="s">
        <v>53</v>
      </c>
      <c r="B5" s="136">
        <f>Q21+Q35+Total!L9+Total!M9+Total!N9+Total!O9</f>
        <v>134.14059339900001</v>
      </c>
      <c r="C5" s="136">
        <v>0</v>
      </c>
      <c r="D5" s="136">
        <f>Q19+Q33+Total!L7+Total!M7+Total!N7+Total!O7</f>
        <v>667.45799126100007</v>
      </c>
      <c r="E5" s="137">
        <f>Q22+Q36+Total!L10+Total!M10+Total!N10+Total!O10</f>
        <v>533.31739786200012</v>
      </c>
    </row>
    <row r="6" spans="1:17" ht="38.25" customHeight="1" thickBot="1" x14ac:dyDescent="0.3">
      <c r="A6" s="120" t="s">
        <v>59</v>
      </c>
      <c r="B6" s="138">
        <f>SUM(B4:B5)</f>
        <v>360.49074865332</v>
      </c>
      <c r="C6" s="138">
        <v>0</v>
      </c>
      <c r="D6" s="138">
        <f>SUM(D4:D5)</f>
        <v>1793.2130420940002</v>
      </c>
      <c r="E6" s="139">
        <f>SUM(E4:E5)</f>
        <v>1432.72229344068</v>
      </c>
    </row>
    <row r="7" spans="1:17" ht="38.25" customHeight="1" thickBot="1" x14ac:dyDescent="0.3">
      <c r="A7" s="141" t="s">
        <v>68</v>
      </c>
      <c r="B7" s="142">
        <f>Total!P9</f>
        <v>360.49074865332005</v>
      </c>
      <c r="C7" s="143">
        <v>0</v>
      </c>
      <c r="D7" s="142">
        <f>Total!P7</f>
        <v>1793.2130420940002</v>
      </c>
      <c r="E7" s="144">
        <f>Total!P10</f>
        <v>1432.7222934406802</v>
      </c>
      <c r="F7" s="1"/>
    </row>
    <row r="8" spans="1:17" ht="38.25" customHeight="1" x14ac:dyDescent="0.2">
      <c r="A8" s="202" t="s">
        <v>60</v>
      </c>
      <c r="B8" s="202"/>
      <c r="C8" s="202"/>
      <c r="D8" s="202"/>
      <c r="E8" s="202"/>
    </row>
    <row r="9" spans="1:17" ht="21.75" customHeight="1" x14ac:dyDescent="0.2"/>
    <row r="10" spans="1:17" ht="18" customHeight="1" thickBot="1" x14ac:dyDescent="0.3">
      <c r="A10" s="184" t="s">
        <v>55</v>
      </c>
      <c r="B10" s="185"/>
      <c r="C10" s="185"/>
      <c r="E10" s="11"/>
      <c r="F10" s="11"/>
      <c r="G10" s="11"/>
      <c r="H10" s="11"/>
      <c r="J10" s="183" t="s">
        <v>62</v>
      </c>
      <c r="K10" s="183"/>
      <c r="L10" s="183"/>
      <c r="M10" s="183"/>
    </row>
    <row r="11" spans="1:17" ht="25.5" customHeight="1" x14ac:dyDescent="0.2">
      <c r="A11" s="122" t="s">
        <v>19</v>
      </c>
      <c r="B11" s="196" t="s">
        <v>20</v>
      </c>
      <c r="C11" s="197"/>
      <c r="D11" s="196" t="s">
        <v>37</v>
      </c>
      <c r="E11" s="197"/>
      <c r="F11" s="196" t="s">
        <v>38</v>
      </c>
      <c r="G11" s="198"/>
      <c r="H11" s="193" t="s">
        <v>0</v>
      </c>
      <c r="J11" s="122" t="s">
        <v>19</v>
      </c>
      <c r="K11" s="188" t="s">
        <v>20</v>
      </c>
      <c r="L11" s="189"/>
      <c r="M11" s="188" t="s">
        <v>37</v>
      </c>
      <c r="N11" s="189"/>
      <c r="O11" s="188" t="s">
        <v>38</v>
      </c>
      <c r="P11" s="189"/>
      <c r="Q11" s="175" t="s">
        <v>0</v>
      </c>
    </row>
    <row r="12" spans="1:17" ht="38.25" x14ac:dyDescent="0.2">
      <c r="A12" s="123" t="s">
        <v>61</v>
      </c>
      <c r="B12" s="190">
        <f>Lamps!B4</f>
        <v>3494</v>
      </c>
      <c r="C12" s="191"/>
      <c r="D12" s="190">
        <f>Lamps!B5</f>
        <v>1966</v>
      </c>
      <c r="E12" s="191"/>
      <c r="F12" s="190">
        <f>Lamps!B6</f>
        <v>1013</v>
      </c>
      <c r="G12" s="192"/>
      <c r="H12" s="194"/>
      <c r="J12" s="123" t="s">
        <v>61</v>
      </c>
      <c r="K12" s="211">
        <f>Lamps!B4</f>
        <v>3494</v>
      </c>
      <c r="L12" s="212"/>
      <c r="M12" s="211">
        <f>Lamps!B5</f>
        <v>1966</v>
      </c>
      <c r="N12" s="212"/>
      <c r="O12" s="211">
        <f>Lamps!B6</f>
        <v>1013</v>
      </c>
      <c r="P12" s="212"/>
      <c r="Q12" s="176"/>
    </row>
    <row r="13" spans="1:17" ht="25.5" x14ac:dyDescent="0.2">
      <c r="A13" s="123" t="s">
        <v>10</v>
      </c>
      <c r="B13" s="45" t="s">
        <v>6</v>
      </c>
      <c r="C13" s="45" t="s">
        <v>7</v>
      </c>
      <c r="D13" s="45" t="s">
        <v>6</v>
      </c>
      <c r="E13" s="45" t="s">
        <v>7</v>
      </c>
      <c r="F13" s="45" t="s">
        <v>6</v>
      </c>
      <c r="G13" s="125" t="s">
        <v>7</v>
      </c>
      <c r="H13" s="194"/>
      <c r="J13" s="123" t="s">
        <v>10</v>
      </c>
      <c r="K13" s="130" t="s">
        <v>6</v>
      </c>
      <c r="L13" s="130" t="s">
        <v>7</v>
      </c>
      <c r="M13" s="130" t="s">
        <v>6</v>
      </c>
      <c r="N13" s="130" t="s">
        <v>7</v>
      </c>
      <c r="O13" s="130" t="s">
        <v>6</v>
      </c>
      <c r="P13" s="130" t="s">
        <v>7</v>
      </c>
      <c r="Q13" s="176"/>
    </row>
    <row r="14" spans="1:17" x14ac:dyDescent="0.2">
      <c r="A14" s="123" t="s">
        <v>13</v>
      </c>
      <c r="B14" s="45">
        <v>22</v>
      </c>
      <c r="C14" s="45">
        <v>9</v>
      </c>
      <c r="D14" s="45">
        <v>22</v>
      </c>
      <c r="E14" s="45">
        <v>9</v>
      </c>
      <c r="F14" s="45">
        <v>27</v>
      </c>
      <c r="G14" s="125">
        <v>4</v>
      </c>
      <c r="H14" s="194"/>
      <c r="J14" s="123" t="s">
        <v>13</v>
      </c>
      <c r="K14" s="130">
        <v>43</v>
      </c>
      <c r="L14" s="130">
        <v>17</v>
      </c>
      <c r="M14" s="130">
        <v>43</v>
      </c>
      <c r="N14" s="130">
        <v>17</v>
      </c>
      <c r="O14" s="130">
        <v>51</v>
      </c>
      <c r="P14" s="130">
        <v>9</v>
      </c>
      <c r="Q14" s="176"/>
    </row>
    <row r="15" spans="1:17" ht="25.5" x14ac:dyDescent="0.2">
      <c r="A15" s="123" t="s">
        <v>11</v>
      </c>
      <c r="B15" s="45">
        <f>Schools!J9</f>
        <v>5.0599999999999996</v>
      </c>
      <c r="C15" s="45">
        <f>Schools!K9</f>
        <v>0.28000000000000003</v>
      </c>
      <c r="D15" s="45">
        <f>Kindergartens!J9</f>
        <v>4.76</v>
      </c>
      <c r="E15" s="45">
        <f>Kindergartens!K9</f>
        <v>0.39</v>
      </c>
      <c r="F15" s="45">
        <f>Medicine!J9</f>
        <v>12.27</v>
      </c>
      <c r="G15" s="125">
        <f>Medicine!K9</f>
        <v>5.55</v>
      </c>
      <c r="H15" s="194"/>
      <c r="J15" s="123" t="s">
        <v>11</v>
      </c>
      <c r="K15" s="130">
        <f t="shared" ref="K15:P15" si="0">B15</f>
        <v>5.0599999999999996</v>
      </c>
      <c r="L15" s="130">
        <f t="shared" si="0"/>
        <v>0.28000000000000003</v>
      </c>
      <c r="M15" s="130">
        <f t="shared" si="0"/>
        <v>4.76</v>
      </c>
      <c r="N15" s="130">
        <f t="shared" si="0"/>
        <v>0.39</v>
      </c>
      <c r="O15" s="130">
        <f t="shared" si="0"/>
        <v>12.27</v>
      </c>
      <c r="P15" s="130">
        <f t="shared" si="0"/>
        <v>5.55</v>
      </c>
      <c r="Q15" s="176"/>
    </row>
    <row r="16" spans="1:17" ht="25.5" x14ac:dyDescent="0.2">
      <c r="A16" s="123" t="s">
        <v>8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125">
        <v>0</v>
      </c>
      <c r="H16" s="194"/>
      <c r="J16" s="123" t="s">
        <v>8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76"/>
    </row>
    <row r="17" spans="1:17" ht="26.25" thickBot="1" x14ac:dyDescent="0.25">
      <c r="A17" s="123" t="s">
        <v>12</v>
      </c>
      <c r="B17" s="45">
        <v>1.2270000000000001</v>
      </c>
      <c r="C17" s="45">
        <v>1.2270000000000001</v>
      </c>
      <c r="D17" s="45">
        <v>1.2270000000000001</v>
      </c>
      <c r="E17" s="45">
        <v>1.2270000000000001</v>
      </c>
      <c r="F17" s="45">
        <v>1.2270000000000001</v>
      </c>
      <c r="G17" s="125">
        <v>1.2270000000000001</v>
      </c>
      <c r="H17" s="195"/>
      <c r="J17" s="123" t="s">
        <v>12</v>
      </c>
      <c r="K17" s="130">
        <v>1.2270000000000001</v>
      </c>
      <c r="L17" s="130">
        <v>1.2270000000000001</v>
      </c>
      <c r="M17" s="130">
        <v>1.2270000000000001</v>
      </c>
      <c r="N17" s="130">
        <v>1.2270000000000001</v>
      </c>
      <c r="O17" s="130">
        <v>1.2270000000000001</v>
      </c>
      <c r="P17" s="130">
        <v>1.2270000000000001</v>
      </c>
      <c r="Q17" s="210"/>
    </row>
    <row r="18" spans="1:17" ht="51" x14ac:dyDescent="0.2">
      <c r="A18" s="123" t="s">
        <v>16</v>
      </c>
      <c r="B18" s="45">
        <f>B12*B15*B14*0.1</f>
        <v>38895.207999999999</v>
      </c>
      <c r="C18" s="45">
        <f>B12*C15*C14*0.1</f>
        <v>880.48800000000017</v>
      </c>
      <c r="D18" s="45">
        <f>D12*D15*D14*0.1</f>
        <v>20587.952000000001</v>
      </c>
      <c r="E18" s="45">
        <f t="shared" ref="E18:G18" si="1">D12*E15*E14*0.1</f>
        <v>690.06600000000003</v>
      </c>
      <c r="F18" s="45">
        <f>F12*F15*F14*0.1</f>
        <v>33559.677000000003</v>
      </c>
      <c r="G18" s="125">
        <f t="shared" si="1"/>
        <v>2248.86</v>
      </c>
      <c r="H18" s="127">
        <f>SUM(B18:G18)</f>
        <v>96862.251000000004</v>
      </c>
      <c r="J18" s="123" t="s">
        <v>16</v>
      </c>
      <c r="K18" s="130">
        <f>K12*K15*K14*0.1</f>
        <v>76022.452000000005</v>
      </c>
      <c r="L18" s="130">
        <f>K12*L15*L14*0.1</f>
        <v>1663.1440000000002</v>
      </c>
      <c r="M18" s="130">
        <f>M12*M15*M14*0.1</f>
        <v>40240.088000000003</v>
      </c>
      <c r="N18" s="130">
        <f t="shared" ref="N18" si="2">M12*N15*N14*0.1</f>
        <v>1303.4580000000001</v>
      </c>
      <c r="O18" s="130">
        <f>O12*O15*O14*0.1</f>
        <v>63390.501000000004</v>
      </c>
      <c r="P18" s="130">
        <f t="shared" ref="P18" si="3">O12*P15*P14*0.1</f>
        <v>5059.9350000000004</v>
      </c>
      <c r="Q18" s="132">
        <f>SUM(K18:P18)</f>
        <v>187679.57800000001</v>
      </c>
    </row>
    <row r="19" spans="1:17" ht="24" customHeight="1" x14ac:dyDescent="0.2">
      <c r="A19" s="123" t="s">
        <v>15</v>
      </c>
      <c r="B19" s="45">
        <f>(B18*(1-B16)*B17)/1000</f>
        <v>47.724420215999999</v>
      </c>
      <c r="C19" s="45">
        <f>(C18*(1-C16)*C17)/1000</f>
        <v>1.0803587760000002</v>
      </c>
      <c r="D19" s="45">
        <f t="shared" ref="D19:G19" si="4">(D18*(1-D16)*D17)/1000</f>
        <v>25.261417104000003</v>
      </c>
      <c r="E19" s="45">
        <f t="shared" si="4"/>
        <v>0.84671098200000006</v>
      </c>
      <c r="F19" s="45">
        <f t="shared" si="4"/>
        <v>41.17772367900001</v>
      </c>
      <c r="G19" s="125">
        <f t="shared" si="4"/>
        <v>2.7593512200000005</v>
      </c>
      <c r="H19" s="128">
        <f t="shared" ref="H19:H22" si="5">SUM(B19:G19)</f>
        <v>118.84998197700001</v>
      </c>
      <c r="J19" s="123" t="s">
        <v>15</v>
      </c>
      <c r="K19" s="130">
        <f>(K18*(1-K16)*K17)/1000</f>
        <v>93.279548604000013</v>
      </c>
      <c r="L19" s="130">
        <f>(L18*(1-L16)*L17)/1000</f>
        <v>2.0406776880000006</v>
      </c>
      <c r="M19" s="130">
        <f t="shared" ref="M19" si="6">(M18*(1-M16)*M17)/1000</f>
        <v>49.374587976000008</v>
      </c>
      <c r="N19" s="130">
        <f t="shared" ref="N19" si="7">(N18*(1-N16)*N17)/1000</f>
        <v>1.5993429660000003</v>
      </c>
      <c r="O19" s="130">
        <f t="shared" ref="O19" si="8">(O18*(1-O16)*O17)/1000</f>
        <v>77.780144727000007</v>
      </c>
      <c r="P19" s="130">
        <f t="shared" ref="P19" si="9">(P18*(1-P16)*P17)/1000</f>
        <v>6.2085402450000009</v>
      </c>
      <c r="Q19" s="132">
        <f t="shared" ref="Q19:Q22" si="10">SUM(K19:P19)</f>
        <v>230.282842206</v>
      </c>
    </row>
    <row r="20" spans="1:17" ht="51" x14ac:dyDescent="0.2">
      <c r="A20" s="123" t="s">
        <v>17</v>
      </c>
      <c r="B20" s="45">
        <f>B12*B15*B14*0.02</f>
        <v>7779.0415999999996</v>
      </c>
      <c r="C20" s="45">
        <f>B12*C15*C14*0.02</f>
        <v>176.09760000000003</v>
      </c>
      <c r="D20" s="45">
        <f>D12*D15*D14*0.02</f>
        <v>4117.5904</v>
      </c>
      <c r="E20" s="45">
        <f t="shared" ref="E20:G20" si="11">D12*E15*E14*0.02</f>
        <v>138.01320000000001</v>
      </c>
      <c r="F20" s="45">
        <f>F12*F15*F14*0.02</f>
        <v>6711.9354000000003</v>
      </c>
      <c r="G20" s="125">
        <f t="shared" si="11"/>
        <v>449.77199999999999</v>
      </c>
      <c r="H20" s="128">
        <f t="shared" si="5"/>
        <v>19372.450199999999</v>
      </c>
      <c r="J20" s="123" t="s">
        <v>17</v>
      </c>
      <c r="K20" s="130">
        <f>K12*K15*K14*0.02</f>
        <v>15204.490400000001</v>
      </c>
      <c r="L20" s="130">
        <f>K12*L15*L14*0.02</f>
        <v>332.62880000000007</v>
      </c>
      <c r="M20" s="130">
        <f>M12*M15*M14*0.02</f>
        <v>8048.0176000000001</v>
      </c>
      <c r="N20" s="130">
        <f t="shared" ref="N20" si="12">M12*N15*N14*0.02</f>
        <v>260.69159999999999</v>
      </c>
      <c r="O20" s="130">
        <f>O12*O15*O14*0.02</f>
        <v>12678.100200000001</v>
      </c>
      <c r="P20" s="130">
        <f t="shared" ref="P20" si="13">O12*P15*P14*0.02</f>
        <v>1011.987</v>
      </c>
      <c r="Q20" s="132">
        <f t="shared" si="10"/>
        <v>37535.9156</v>
      </c>
    </row>
    <row r="21" spans="1:17" ht="38.25" x14ac:dyDescent="0.2">
      <c r="A21" s="123" t="s">
        <v>18</v>
      </c>
      <c r="B21" s="45">
        <f>(B20*(1-B16)*B17)/1000</f>
        <v>9.5448840431999997</v>
      </c>
      <c r="C21" s="45">
        <f>(C20*(1-C16)*C17)/1000</f>
        <v>0.21607175520000005</v>
      </c>
      <c r="D21" s="45">
        <f t="shared" ref="D21:G21" si="14">(D20*(1-D16)*D17)/1000</f>
        <v>5.0522834208000003</v>
      </c>
      <c r="E21" s="45">
        <f t="shared" si="14"/>
        <v>0.16934219640000003</v>
      </c>
      <c r="F21" s="45">
        <f t="shared" si="14"/>
        <v>8.2355447357999996</v>
      </c>
      <c r="G21" s="125">
        <f t="shared" si="14"/>
        <v>0.55187024400000007</v>
      </c>
      <c r="H21" s="128">
        <f t="shared" si="5"/>
        <v>23.7699963954</v>
      </c>
      <c r="J21" s="123" t="s">
        <v>18</v>
      </c>
      <c r="K21" s="130">
        <f>(K20*(1-K16)*K17)/1000</f>
        <v>18.6559097208</v>
      </c>
      <c r="L21" s="130">
        <f>(L20*(1-L16)*L17)/1000</f>
        <v>0.40813553760000015</v>
      </c>
      <c r="M21" s="130">
        <f t="shared" ref="M21" si="15">(M20*(1-M16)*M17)/1000</f>
        <v>9.8749175952000012</v>
      </c>
      <c r="N21" s="130">
        <f t="shared" ref="N21" si="16">(N20*(1-N16)*N17)/1000</f>
        <v>0.3198685932</v>
      </c>
      <c r="O21" s="130">
        <f t="shared" ref="O21" si="17">(O20*(1-O16)*O17)/1000</f>
        <v>15.556028945400001</v>
      </c>
      <c r="P21" s="130">
        <f t="shared" ref="P21" si="18">(P20*(1-P16)*P17)/1000</f>
        <v>1.2417080490000001</v>
      </c>
      <c r="Q21" s="132">
        <f t="shared" si="10"/>
        <v>46.056568441200007</v>
      </c>
    </row>
    <row r="22" spans="1:17" ht="39" thickBot="1" x14ac:dyDescent="0.25">
      <c r="A22" s="124" t="s">
        <v>14</v>
      </c>
      <c r="B22" s="121">
        <f>B19-B21</f>
        <v>38.179536172799999</v>
      </c>
      <c r="C22" s="121">
        <f>C19-C21</f>
        <v>0.86428702080000019</v>
      </c>
      <c r="D22" s="121">
        <f t="shared" ref="D22:G22" si="19">D19-D21</f>
        <v>20.209133683200001</v>
      </c>
      <c r="E22" s="121">
        <f t="shared" si="19"/>
        <v>0.67736878560000002</v>
      </c>
      <c r="F22" s="121">
        <f t="shared" si="19"/>
        <v>32.942178943200012</v>
      </c>
      <c r="G22" s="126">
        <f t="shared" si="19"/>
        <v>2.2074809760000003</v>
      </c>
      <c r="H22" s="129">
        <f t="shared" si="5"/>
        <v>95.079985581600013</v>
      </c>
      <c r="J22" s="124" t="s">
        <v>14</v>
      </c>
      <c r="K22" s="131">
        <f>K19-K21</f>
        <v>74.623638883200016</v>
      </c>
      <c r="L22" s="131">
        <f>L19-L21</f>
        <v>1.6325421504000004</v>
      </c>
      <c r="M22" s="131">
        <f t="shared" ref="M22" si="20">M19-M21</f>
        <v>39.499670380800005</v>
      </c>
      <c r="N22" s="131">
        <f t="shared" ref="N22" si="21">N19-N21</f>
        <v>1.2794743728000002</v>
      </c>
      <c r="O22" s="131">
        <f t="shared" ref="O22" si="22">O19-O21</f>
        <v>62.224115781600005</v>
      </c>
      <c r="P22" s="131">
        <f t="shared" ref="P22" si="23">P19-P21</f>
        <v>4.9668321960000004</v>
      </c>
      <c r="Q22" s="133">
        <f t="shared" si="10"/>
        <v>184.22627376480003</v>
      </c>
    </row>
    <row r="24" spans="1:17" ht="16.5" thickBot="1" x14ac:dyDescent="0.3">
      <c r="A24" s="186" t="s">
        <v>63</v>
      </c>
      <c r="B24" s="186"/>
      <c r="C24" s="186"/>
      <c r="J24" s="186" t="s">
        <v>64</v>
      </c>
      <c r="K24" s="187"/>
      <c r="L24" s="187"/>
    </row>
    <row r="25" spans="1:17" x14ac:dyDescent="0.2">
      <c r="A25" s="100" t="s">
        <v>19</v>
      </c>
      <c r="B25" s="203" t="s">
        <v>20</v>
      </c>
      <c r="C25" s="204"/>
      <c r="D25" s="203" t="s">
        <v>37</v>
      </c>
      <c r="E25" s="204"/>
      <c r="F25" s="203" t="s">
        <v>38</v>
      </c>
      <c r="G25" s="204"/>
      <c r="H25" s="205" t="s">
        <v>0</v>
      </c>
      <c r="J25" s="100" t="s">
        <v>9</v>
      </c>
      <c r="K25" s="203" t="s">
        <v>20</v>
      </c>
      <c r="L25" s="204"/>
      <c r="M25" s="203" t="s">
        <v>37</v>
      </c>
      <c r="N25" s="204"/>
      <c r="O25" s="203" t="s">
        <v>38</v>
      </c>
      <c r="P25" s="204"/>
      <c r="Q25" s="205" t="s">
        <v>0</v>
      </c>
    </row>
    <row r="26" spans="1:17" ht="38.25" x14ac:dyDescent="0.2">
      <c r="A26" s="102" t="s">
        <v>61</v>
      </c>
      <c r="B26" s="208">
        <f>Lamps!C4</f>
        <v>208</v>
      </c>
      <c r="C26" s="209"/>
      <c r="D26" s="208">
        <f>Lamps!C5</f>
        <v>25</v>
      </c>
      <c r="E26" s="209"/>
      <c r="F26" s="208">
        <f>Lamps!C6</f>
        <v>60</v>
      </c>
      <c r="G26" s="209"/>
      <c r="H26" s="206"/>
      <c r="J26" s="102" t="s">
        <v>47</v>
      </c>
      <c r="K26" s="208">
        <f>Lamps!C4</f>
        <v>208</v>
      </c>
      <c r="L26" s="209"/>
      <c r="M26" s="208">
        <f>Lamps!C5</f>
        <v>25</v>
      </c>
      <c r="N26" s="209"/>
      <c r="O26" s="208">
        <f>Lamps!C6</f>
        <v>60</v>
      </c>
      <c r="P26" s="209"/>
      <c r="Q26" s="206"/>
    </row>
    <row r="27" spans="1:17" x14ac:dyDescent="0.2">
      <c r="A27" s="102" t="s">
        <v>10</v>
      </c>
      <c r="B27" s="14" t="s">
        <v>6</v>
      </c>
      <c r="C27" s="14" t="s">
        <v>7</v>
      </c>
      <c r="D27" s="14" t="s">
        <v>6</v>
      </c>
      <c r="E27" s="14" t="s">
        <v>7</v>
      </c>
      <c r="F27" s="14" t="s">
        <v>6</v>
      </c>
      <c r="G27" s="14" t="s">
        <v>7</v>
      </c>
      <c r="H27" s="206"/>
      <c r="J27" s="102" t="s">
        <v>10</v>
      </c>
      <c r="K27" s="14" t="s">
        <v>6</v>
      </c>
      <c r="L27" s="14" t="s">
        <v>7</v>
      </c>
      <c r="M27" s="14" t="s">
        <v>6</v>
      </c>
      <c r="N27" s="14" t="s">
        <v>7</v>
      </c>
      <c r="O27" s="14" t="s">
        <v>6</v>
      </c>
      <c r="P27" s="14" t="s">
        <v>7</v>
      </c>
      <c r="Q27" s="206"/>
    </row>
    <row r="28" spans="1:17" x14ac:dyDescent="0.2">
      <c r="A28" s="102" t="s">
        <v>13</v>
      </c>
      <c r="B28" s="14">
        <v>22</v>
      </c>
      <c r="C28" s="14">
        <v>9</v>
      </c>
      <c r="D28" s="14">
        <v>22</v>
      </c>
      <c r="E28" s="14">
        <v>9</v>
      </c>
      <c r="F28" s="14">
        <v>27</v>
      </c>
      <c r="G28" s="14">
        <v>4</v>
      </c>
      <c r="H28" s="206"/>
      <c r="J28" s="102" t="s">
        <v>13</v>
      </c>
      <c r="K28" s="14">
        <f t="shared" ref="K28:P28" si="24">K14</f>
        <v>43</v>
      </c>
      <c r="L28" s="14">
        <f t="shared" si="24"/>
        <v>17</v>
      </c>
      <c r="M28" s="14">
        <f t="shared" si="24"/>
        <v>43</v>
      </c>
      <c r="N28" s="14">
        <f t="shared" si="24"/>
        <v>17</v>
      </c>
      <c r="O28" s="14">
        <f t="shared" si="24"/>
        <v>51</v>
      </c>
      <c r="P28" s="14">
        <f t="shared" si="24"/>
        <v>9</v>
      </c>
      <c r="Q28" s="206"/>
    </row>
    <row r="29" spans="1:17" ht="25.5" customHeight="1" x14ac:dyDescent="0.2">
      <c r="A29" s="102" t="s">
        <v>11</v>
      </c>
      <c r="B29" s="14">
        <f>Schools!J26</f>
        <v>4.33</v>
      </c>
      <c r="C29" s="14">
        <f>Schools!K26</f>
        <v>0</v>
      </c>
      <c r="D29" s="14">
        <f>Kindergartens!J26</f>
        <v>6.04</v>
      </c>
      <c r="E29" s="14">
        <f>Kindergartens!K26</f>
        <v>3</v>
      </c>
      <c r="F29" s="14">
        <f>Medicine!J26</f>
        <v>17.05</v>
      </c>
      <c r="G29" s="14">
        <f>Medicine!K26</f>
        <v>13.31</v>
      </c>
      <c r="H29" s="206"/>
      <c r="J29" s="102" t="s">
        <v>11</v>
      </c>
      <c r="K29" s="14">
        <f t="shared" ref="K29:P29" si="25">B29</f>
        <v>4.33</v>
      </c>
      <c r="L29" s="14">
        <f t="shared" si="25"/>
        <v>0</v>
      </c>
      <c r="M29" s="14">
        <f t="shared" si="25"/>
        <v>6.04</v>
      </c>
      <c r="N29" s="14">
        <f t="shared" si="25"/>
        <v>3</v>
      </c>
      <c r="O29" s="14">
        <f t="shared" si="25"/>
        <v>17.05</v>
      </c>
      <c r="P29" s="14">
        <f t="shared" si="25"/>
        <v>13.31</v>
      </c>
      <c r="Q29" s="206"/>
    </row>
    <row r="30" spans="1:17" ht="25.5" x14ac:dyDescent="0.2">
      <c r="A30" s="102" t="s">
        <v>8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206"/>
      <c r="J30" s="102" t="s">
        <v>8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206"/>
    </row>
    <row r="31" spans="1:17" ht="25.5" x14ac:dyDescent="0.2">
      <c r="A31" s="102" t="s">
        <v>12</v>
      </c>
      <c r="B31" s="14">
        <v>1.2270000000000001</v>
      </c>
      <c r="C31" s="14">
        <v>1.2270000000000001</v>
      </c>
      <c r="D31" s="14">
        <v>1.2270000000000001</v>
      </c>
      <c r="E31" s="14">
        <v>1.2270000000000001</v>
      </c>
      <c r="F31" s="14">
        <v>1.2270000000000001</v>
      </c>
      <c r="G31" s="14">
        <v>1.2270000000000001</v>
      </c>
      <c r="H31" s="207"/>
      <c r="J31" s="102" t="s">
        <v>12</v>
      </c>
      <c r="K31" s="14">
        <v>1.2270000000000001</v>
      </c>
      <c r="L31" s="14">
        <v>1.2270000000000001</v>
      </c>
      <c r="M31" s="14">
        <v>1.2270000000000001</v>
      </c>
      <c r="N31" s="14">
        <v>1.2270000000000001</v>
      </c>
      <c r="O31" s="14">
        <v>1.2270000000000001</v>
      </c>
      <c r="P31" s="14">
        <v>1.2270000000000001</v>
      </c>
      <c r="Q31" s="207"/>
    </row>
    <row r="32" spans="1:17" ht="51" x14ac:dyDescent="0.2">
      <c r="A32" s="102" t="s">
        <v>16</v>
      </c>
      <c r="B32" s="14">
        <f>B26*B29*B28*0.15</f>
        <v>2972.1119999999996</v>
      </c>
      <c r="C32" s="14">
        <f>B26*C29*C28*0.15</f>
        <v>0</v>
      </c>
      <c r="D32" s="14">
        <f t="shared" ref="D32:F32" si="26">D26*D29*D28*0.15</f>
        <v>498.29999999999995</v>
      </c>
      <c r="E32" s="14">
        <f>D26*E29*E28*0.15</f>
        <v>101.25</v>
      </c>
      <c r="F32" s="14">
        <f t="shared" si="26"/>
        <v>4143.1499999999996</v>
      </c>
      <c r="G32" s="14">
        <f>F26*G29*G28*0.15</f>
        <v>479.15999999999997</v>
      </c>
      <c r="H32" s="134">
        <f>SUM(B32:G32)</f>
        <v>8193.9719999999998</v>
      </c>
      <c r="J32" s="102" t="s">
        <v>16</v>
      </c>
      <c r="K32" s="14">
        <f>K26*K29*K28*0.15</f>
        <v>5809.1279999999997</v>
      </c>
      <c r="L32" s="14">
        <f>K26*L29*L28*0.15</f>
        <v>0</v>
      </c>
      <c r="M32" s="14">
        <f>M26*M29*M28*0.15</f>
        <v>973.94999999999993</v>
      </c>
      <c r="N32" s="14">
        <f>M26*N29*N28*0.15</f>
        <v>191.25</v>
      </c>
      <c r="O32" s="14">
        <f>O26*O29*O28*0.15</f>
        <v>7825.95</v>
      </c>
      <c r="P32" s="14">
        <f>O26*P29*P28*0.15</f>
        <v>1078.1100000000001</v>
      </c>
      <c r="Q32" s="134">
        <f>SUM(K32:P32)</f>
        <v>15878.387999999999</v>
      </c>
    </row>
    <row r="33" spans="1:17" ht="38.25" x14ac:dyDescent="0.2">
      <c r="A33" s="102" t="s">
        <v>15</v>
      </c>
      <c r="B33" s="14">
        <f>(B32*(1-B30)*B31)/1000</f>
        <v>3.6467814239999998</v>
      </c>
      <c r="C33" s="14">
        <f>(C32*(1-C30)*C31)/1000</f>
        <v>0</v>
      </c>
      <c r="D33" s="14">
        <f t="shared" ref="D33" si="27">(D32*(1-D30)*D31)/1000</f>
        <v>0.61141409999999996</v>
      </c>
      <c r="E33" s="14">
        <f t="shared" ref="E33" si="28">(E32*(1-E30)*E31)/1000</f>
        <v>0.12423375000000002</v>
      </c>
      <c r="F33" s="14">
        <f t="shared" ref="F33" si="29">(F32*(1-F30)*F31)/1000</f>
        <v>5.0836450500000003</v>
      </c>
      <c r="G33" s="14">
        <f t="shared" ref="G33" si="30">(G32*(1-G30)*G31)/1000</f>
        <v>0.58792931999999998</v>
      </c>
      <c r="H33" s="134">
        <f t="shared" ref="H33:H36" si="31">SUM(B33:G33)</f>
        <v>10.054003644000002</v>
      </c>
      <c r="J33" s="102" t="s">
        <v>15</v>
      </c>
      <c r="K33" s="14">
        <f>(K32*(1-K30)*K31)/1000</f>
        <v>7.1278000559999999</v>
      </c>
      <c r="L33" s="14">
        <f>(L32*(1-L30)*L31)/1000</f>
        <v>0</v>
      </c>
      <c r="M33" s="14">
        <f t="shared" ref="M33" si="32">(M32*(1-M30)*M31)/1000</f>
        <v>1.19503665</v>
      </c>
      <c r="N33" s="14">
        <f t="shared" ref="N33" si="33">(N32*(1-N30)*N31)/1000</f>
        <v>0.23466375000000003</v>
      </c>
      <c r="O33" s="14">
        <f t="shared" ref="O33" si="34">(O32*(1-O30)*O31)/1000</f>
        <v>9.6024406500000001</v>
      </c>
      <c r="P33" s="14">
        <f t="shared" ref="P33" si="35">(P32*(1-P30)*P31)/1000</f>
        <v>1.3228409700000001</v>
      </c>
      <c r="Q33" s="134">
        <f t="shared" ref="Q33:Q36" si="36">SUM(K33:P33)</f>
        <v>19.482782075999999</v>
      </c>
    </row>
    <row r="34" spans="1:17" ht="51" x14ac:dyDescent="0.2">
      <c r="A34" s="102" t="s">
        <v>17</v>
      </c>
      <c r="B34" s="14">
        <f>B26*B29*B28*0.032</f>
        <v>634.0505599999999</v>
      </c>
      <c r="C34" s="14">
        <f>B26*C29*C28*0.032</f>
        <v>0</v>
      </c>
      <c r="D34" s="14">
        <f>D26*D29*D28*0.032</f>
        <v>106.304</v>
      </c>
      <c r="E34" s="14">
        <f>D26*E29*E28*0.032</f>
        <v>21.6</v>
      </c>
      <c r="F34" s="14">
        <f>F26*F29*F28*0.032</f>
        <v>883.87200000000007</v>
      </c>
      <c r="G34" s="14">
        <f>F26*G29*G28*0.032</f>
        <v>102.22080000000001</v>
      </c>
      <c r="H34" s="134">
        <f t="shared" si="31"/>
        <v>1748.04736</v>
      </c>
      <c r="J34" s="102" t="s">
        <v>17</v>
      </c>
      <c r="K34" s="14">
        <f>K26*K29*K28*0.032</f>
        <v>1239.2806399999999</v>
      </c>
      <c r="L34" s="14">
        <f>K26*L29*L28*0.032</f>
        <v>0</v>
      </c>
      <c r="M34" s="14">
        <f>M26*M29*M28*0.032</f>
        <v>207.77600000000001</v>
      </c>
      <c r="N34" s="14">
        <f>M26*N29*N28*0.032</f>
        <v>40.800000000000004</v>
      </c>
      <c r="O34" s="14">
        <f>O26*O29*O28*0.032</f>
        <v>1669.5360000000001</v>
      </c>
      <c r="P34" s="14">
        <f>O26*P29*P28*0.032</f>
        <v>229.99680000000004</v>
      </c>
      <c r="Q34" s="134">
        <f t="shared" si="36"/>
        <v>3387.3894399999999</v>
      </c>
    </row>
    <row r="35" spans="1:17" ht="38.25" x14ac:dyDescent="0.2">
      <c r="A35" s="102" t="s">
        <v>18</v>
      </c>
      <c r="B35" s="14">
        <f>(B34*(1-B30)*B31)/1000</f>
        <v>0.77798003711999986</v>
      </c>
      <c r="C35" s="14">
        <f>(C34*(1-C30)*C31)/1000</f>
        <v>0</v>
      </c>
      <c r="D35" s="14">
        <f t="shared" ref="D35" si="37">(D34*(1-D30)*D31)/1000</f>
        <v>0.13043500800000002</v>
      </c>
      <c r="E35" s="14">
        <f t="shared" ref="E35" si="38">(E34*(1-E30)*E31)/1000</f>
        <v>2.6503200000000005E-2</v>
      </c>
      <c r="F35" s="14">
        <f t="shared" ref="F35" si="39">(F34*(1-F30)*F31)/1000</f>
        <v>1.084510944</v>
      </c>
      <c r="G35" s="14">
        <f t="shared" ref="G35" si="40">(G34*(1-G30)*G31)/1000</f>
        <v>0.12542492160000002</v>
      </c>
      <c r="H35" s="134">
        <f t="shared" si="31"/>
        <v>2.1448541107200003</v>
      </c>
      <c r="J35" s="102" t="s">
        <v>18</v>
      </c>
      <c r="K35" s="14">
        <f>(K34*(1-K30)*K31)/1000</f>
        <v>1.5205973452800001</v>
      </c>
      <c r="L35" s="14">
        <f>(L34*(1-L30)*L31)/1000</f>
        <v>0</v>
      </c>
      <c r="M35" s="14">
        <f t="shared" ref="M35" si="41">(M34*(1-M30)*M31)/1000</f>
        <v>0.25494115200000006</v>
      </c>
      <c r="N35" s="14">
        <f t="shared" ref="N35" si="42">(N34*(1-N30)*N31)/1000</f>
        <v>5.0061600000000005E-2</v>
      </c>
      <c r="O35" s="14">
        <f t="shared" ref="O35" si="43">(O34*(1-O30)*O31)/1000</f>
        <v>2.048520672</v>
      </c>
      <c r="P35" s="14">
        <f t="shared" ref="P35" si="44">(P34*(1-P30)*P31)/1000</f>
        <v>0.28220607360000011</v>
      </c>
      <c r="Q35" s="134">
        <f t="shared" si="36"/>
        <v>4.1563268428800004</v>
      </c>
    </row>
    <row r="36" spans="1:17" ht="39" thickBot="1" x14ac:dyDescent="0.25">
      <c r="A36" s="104" t="s">
        <v>14</v>
      </c>
      <c r="B36" s="58">
        <f>B33-B35</f>
        <v>2.86880138688</v>
      </c>
      <c r="C36" s="58">
        <f>C33-C35</f>
        <v>0</v>
      </c>
      <c r="D36" s="58">
        <f t="shared" ref="D36" si="45">D33-D35</f>
        <v>0.48097909199999994</v>
      </c>
      <c r="E36" s="58">
        <f t="shared" ref="E36" si="46">E33-E35</f>
        <v>9.7730550000000013E-2</v>
      </c>
      <c r="F36" s="58">
        <f t="shared" ref="F36" si="47">F33-F35</f>
        <v>3.9991341060000005</v>
      </c>
      <c r="G36" s="58">
        <f t="shared" ref="G36" si="48">G33-G35</f>
        <v>0.46250439839999996</v>
      </c>
      <c r="H36" s="135">
        <f t="shared" si="31"/>
        <v>7.9091495332800008</v>
      </c>
      <c r="J36" s="104" t="s">
        <v>14</v>
      </c>
      <c r="K36" s="58">
        <f>K33-K35</f>
        <v>5.6072027107199993</v>
      </c>
      <c r="L36" s="58">
        <f>L33-L35</f>
        <v>0</v>
      </c>
      <c r="M36" s="58">
        <f t="shared" ref="M36" si="49">M33-M35</f>
        <v>0.94009549800000003</v>
      </c>
      <c r="N36" s="58">
        <f t="shared" ref="N36" si="50">N33-N35</f>
        <v>0.18460215000000002</v>
      </c>
      <c r="O36" s="58">
        <f t="shared" ref="O36" si="51">O33-O35</f>
        <v>7.5539199779999997</v>
      </c>
      <c r="P36" s="58">
        <f t="shared" ref="P36" si="52">P33-P35</f>
        <v>1.0406348964000001</v>
      </c>
      <c r="Q36" s="135">
        <f t="shared" si="36"/>
        <v>15.326455233119999</v>
      </c>
    </row>
    <row r="40" spans="1:17" x14ac:dyDescent="0.2">
      <c r="B40" s="11"/>
    </row>
    <row r="41" spans="1:17" ht="6.75" customHeight="1" x14ac:dyDescent="0.2">
      <c r="B41" s="11"/>
    </row>
    <row r="42" spans="1:17" ht="24.75" customHeight="1" x14ac:dyDescent="0.2">
      <c r="A42" s="199" t="s">
        <v>65</v>
      </c>
      <c r="B42" s="200"/>
      <c r="C42" s="201"/>
    </row>
    <row r="43" spans="1:17" x14ac:dyDescent="0.2">
      <c r="A43" s="140"/>
      <c r="B43" s="140" t="s">
        <v>48</v>
      </c>
      <c r="C43" s="140" t="s">
        <v>49</v>
      </c>
    </row>
    <row r="44" spans="1:17" x14ac:dyDescent="0.2">
      <c r="A44" s="140"/>
      <c r="B44" s="140">
        <f>H22+Q22</f>
        <v>279.30625934640005</v>
      </c>
      <c r="C44" s="140">
        <f>H36+Q36</f>
        <v>23.235604766400002</v>
      </c>
    </row>
    <row r="45" spans="1:17" x14ac:dyDescent="0.2">
      <c r="A45" s="140"/>
      <c r="B45" s="140">
        <f>Schools!J16+Schools!K16+Kindergartens!J16+Kindergartens!K16+Medicine!J16+Medicine!K16</f>
        <v>279.3062593464</v>
      </c>
      <c r="C45" s="140">
        <f>Schools!J33+Schools!K33+Kindergartens!J33+Kindergartens!K33+Medicine!J33+Medicine!K33</f>
        <v>23.235604766400002</v>
      </c>
    </row>
    <row r="53" spans="8:11" x14ac:dyDescent="0.2">
      <c r="H53" s="11"/>
      <c r="I53" s="11"/>
      <c r="J53" s="11"/>
      <c r="K53" s="11"/>
    </row>
    <row r="54" spans="8:11" x14ac:dyDescent="0.2">
      <c r="H54" s="11"/>
      <c r="I54" s="11"/>
      <c r="J54" s="11"/>
      <c r="K54" s="11"/>
    </row>
    <row r="55" spans="8:11" x14ac:dyDescent="0.2">
      <c r="H55" s="11"/>
      <c r="I55" s="11"/>
      <c r="J55" s="11"/>
      <c r="K55" s="11"/>
    </row>
  </sheetData>
  <mergeCells count="35">
    <mergeCell ref="O11:P11"/>
    <mergeCell ref="Q11:Q17"/>
    <mergeCell ref="K12:L12"/>
    <mergeCell ref="M12:N12"/>
    <mergeCell ref="O12:P12"/>
    <mergeCell ref="K11:L11"/>
    <mergeCell ref="A42:C42"/>
    <mergeCell ref="A8:E8"/>
    <mergeCell ref="M25:N25"/>
    <mergeCell ref="O25:P25"/>
    <mergeCell ref="Q25:Q31"/>
    <mergeCell ref="B26:C26"/>
    <mergeCell ref="D26:E26"/>
    <mergeCell ref="F26:G26"/>
    <mergeCell ref="K26:L26"/>
    <mergeCell ref="M26:N26"/>
    <mergeCell ref="O26:P26"/>
    <mergeCell ref="B25:C25"/>
    <mergeCell ref="D25:E25"/>
    <mergeCell ref="F25:G25"/>
    <mergeCell ref="H25:H31"/>
    <mergeCell ref="K25:L25"/>
    <mergeCell ref="A1:E1"/>
    <mergeCell ref="J10:M10"/>
    <mergeCell ref="A10:C10"/>
    <mergeCell ref="A24:C24"/>
    <mergeCell ref="J24:L24"/>
    <mergeCell ref="M11:N11"/>
    <mergeCell ref="B12:C12"/>
    <mergeCell ref="D12:E12"/>
    <mergeCell ref="F12:G12"/>
    <mergeCell ref="H11:H17"/>
    <mergeCell ref="B11:C11"/>
    <mergeCell ref="D11:E11"/>
    <mergeCell ref="F11:G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2.75" x14ac:dyDescent="0.2"/>
  <cols>
    <col min="1" max="1" width="45" customWidth="1"/>
  </cols>
  <sheetData>
    <row r="1" spans="1:2" ht="21" customHeight="1" thickBot="1" x14ac:dyDescent="0.25">
      <c r="A1" s="78" t="s">
        <v>40</v>
      </c>
      <c r="B1" s="78">
        <v>60</v>
      </c>
    </row>
    <row r="2" spans="1:2" ht="26.25" customHeight="1" thickBot="1" x14ac:dyDescent="0.25">
      <c r="A2" s="106" t="s">
        <v>41</v>
      </c>
      <c r="B2" s="107">
        <f>(Total!P6-Total!P8)/1000000</f>
        <v>1.1676628308399997</v>
      </c>
    </row>
    <row r="3" spans="1:2" ht="24" customHeight="1" thickBot="1" x14ac:dyDescent="0.25">
      <c r="A3" s="108" t="s">
        <v>42</v>
      </c>
      <c r="B3" s="109">
        <f>B2/19*12</f>
        <v>0.73747126158315768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Lamps</vt:lpstr>
      <vt:lpstr>Schools</vt:lpstr>
      <vt:lpstr>Kindergartens</vt:lpstr>
      <vt:lpstr>Medicine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Zadnipriana</dc:creator>
  <cp:lastModifiedBy>Анна </cp:lastModifiedBy>
  <cp:lastPrinted>2012-10-10T06:52:40Z</cp:lastPrinted>
  <dcterms:created xsi:type="dcterms:W3CDTF">2010-03-31T09:11:07Z</dcterms:created>
  <dcterms:modified xsi:type="dcterms:W3CDTF">2013-02-08T09:49:16Z</dcterms:modified>
</cp:coreProperties>
</file>