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805" windowHeight="7830" tabRatio="774" activeTab="0"/>
  </bookViews>
  <sheets>
    <sheet name="Title" sheetId="1" r:id="rId1"/>
    <sheet name="Emission Reductions" sheetId="2" r:id="rId2"/>
    <sheet name="Fixed Parameters" sheetId="3" r:id="rId3"/>
    <sheet name="Input Variables" sheetId="4" r:id="rId4"/>
    <sheet name="Baseline Emissions" sheetId="5" r:id="rId5"/>
    <sheet name="Project Emissions" sheetId="6" r:id="rId6"/>
  </sheets>
  <definedNames/>
  <calcPr fullCalcOnLoad="1"/>
</workbook>
</file>

<file path=xl/sharedStrings.xml><?xml version="1.0" encoding="utf-8"?>
<sst xmlns="http://schemas.openxmlformats.org/spreadsheetml/2006/main" count="240" uniqueCount="116">
  <si>
    <t>Description</t>
  </si>
  <si>
    <t>Units</t>
  </si>
  <si>
    <t>t</t>
  </si>
  <si>
    <t>kcal/kg</t>
  </si>
  <si>
    <t>-</t>
  </si>
  <si>
    <t>Index</t>
  </si>
  <si>
    <t>Total</t>
  </si>
  <si>
    <t>Parameter</t>
  </si>
  <si>
    <t>Data unit</t>
  </si>
  <si>
    <t>Data Source</t>
  </si>
  <si>
    <t>Value</t>
  </si>
  <si>
    <t>Net Calorific Value of natural gas in year y (weighted average)</t>
  </si>
  <si>
    <t>BKE</t>
  </si>
  <si>
    <t>Conversion</t>
  </si>
  <si>
    <t xml:space="preserve">Baseline Emissions </t>
  </si>
  <si>
    <t>fraction</t>
  </si>
  <si>
    <t>GJ/t</t>
  </si>
  <si>
    <t>MWh</t>
  </si>
  <si>
    <t xml:space="preserve">Project Emissions </t>
  </si>
  <si>
    <t>Data and parameters that are fixed throughout the crediting period</t>
  </si>
  <si>
    <r>
      <t>EF</t>
    </r>
    <r>
      <rPr>
        <vertAlign val="subscript"/>
        <sz val="11"/>
        <color indexed="8"/>
        <rFont val="Calibri"/>
        <family val="2"/>
      </rPr>
      <t>el,y</t>
    </r>
  </si>
  <si>
    <r>
      <t>tCO</t>
    </r>
    <r>
      <rPr>
        <vertAlign val="subscript"/>
        <sz val="11"/>
        <color indexed="8"/>
        <rFont val="Calibri"/>
        <family val="2"/>
      </rPr>
      <t>2</t>
    </r>
    <r>
      <rPr>
        <sz val="11"/>
        <color indexed="8"/>
        <rFont val="Calibri"/>
        <family val="2"/>
      </rPr>
      <t>/MWh</t>
    </r>
  </si>
  <si>
    <r>
      <t>tCO</t>
    </r>
    <r>
      <rPr>
        <vertAlign val="subscript"/>
        <sz val="11"/>
        <color indexed="8"/>
        <rFont val="Calibri"/>
        <family val="2"/>
      </rPr>
      <t>2</t>
    </r>
    <r>
      <rPr>
        <sz val="11"/>
        <color indexed="8"/>
        <rFont val="Calibri"/>
        <family val="2"/>
      </rPr>
      <t>/GJ</t>
    </r>
  </si>
  <si>
    <t>GJ/t (of clinker)</t>
  </si>
  <si>
    <t>Baseline specific kiln energy consumption (kiln efficiency)</t>
  </si>
  <si>
    <t>Data from the Annex 2 of the PDD Version 2.1 dated 02/02/2007</t>
  </si>
  <si>
    <r>
      <t>EF</t>
    </r>
    <r>
      <rPr>
        <vertAlign val="subscript"/>
        <sz val="11"/>
        <color indexed="8"/>
        <rFont val="Calibri"/>
        <family val="2"/>
      </rPr>
      <t>NG</t>
    </r>
  </si>
  <si>
    <r>
      <t>EF</t>
    </r>
    <r>
      <rPr>
        <vertAlign val="subscript"/>
        <sz val="11"/>
        <color indexed="8"/>
        <rFont val="Calibri"/>
        <family val="2"/>
      </rPr>
      <t>coal</t>
    </r>
  </si>
  <si>
    <t>Default CO2 emission factor for natural gas from 2006 IPCC Guidelines for National Greenhouse Gas Inventories, Volume 2: Energy, Chapter 2: Stationary Combustion, Page 2.16, Table 2.2</t>
  </si>
  <si>
    <t>Carbon dioxide emission factor for the combustion of natural gas</t>
  </si>
  <si>
    <t>Carbon dioxide emission factor for the combustion of coal</t>
  </si>
  <si>
    <t>Default CO2 emission factor for Other Bituminous Coal from 2006 IPCC Guidelines for National Greenhouse Gas Inventories, Volume 2: Energy, Chapter 2: Stationary Combustion, Page 2.16, Table 2.2</t>
  </si>
  <si>
    <r>
      <t>SEC</t>
    </r>
    <r>
      <rPr>
        <vertAlign val="subscript"/>
        <sz val="11"/>
        <color indexed="8"/>
        <rFont val="Calibri"/>
        <family val="2"/>
      </rPr>
      <t>BL,rwmkln</t>
    </r>
  </si>
  <si>
    <t>MWh/t (of clinker)</t>
  </si>
  <si>
    <t>Baseline specific electricity consumption of raw milling and kiln</t>
  </si>
  <si>
    <r>
      <t>Data from the Annex 2 of the PDD Version 2.1 dated 02/02/2007. Parameter is described as the specific electricity consumption of the raw milling and the kiln BELE</t>
    </r>
    <r>
      <rPr>
        <vertAlign val="subscript"/>
        <sz val="11"/>
        <color indexed="8"/>
        <rFont val="Calibri"/>
        <family val="2"/>
      </rPr>
      <t>rwmkln</t>
    </r>
    <r>
      <rPr>
        <sz val="11"/>
        <color indexed="8"/>
        <rFont val="Calibri"/>
        <family val="2"/>
      </rPr>
      <t>.</t>
    </r>
  </si>
  <si>
    <r>
      <t>SFC</t>
    </r>
    <r>
      <rPr>
        <vertAlign val="subscript"/>
        <sz val="11"/>
        <color indexed="8"/>
        <rFont val="Calibri"/>
        <family val="2"/>
      </rPr>
      <t>BL,NG,heatgen</t>
    </r>
  </si>
  <si>
    <t>Baseline specific natural gas consumption of the coal mill heat generator</t>
  </si>
  <si>
    <t>This value has been calculated as average by taking the actual measurements of the two years of operation of the heat generator (2009 and 2010), which is after commissioning of the coal mill, and before commissioning of the dry kiln.</t>
  </si>
  <si>
    <r>
      <t>W</t>
    </r>
    <r>
      <rPr>
        <vertAlign val="subscript"/>
        <sz val="11"/>
        <color indexed="8"/>
        <rFont val="Calibri"/>
        <family val="2"/>
      </rPr>
      <t>BL,coal</t>
    </r>
  </si>
  <si>
    <t>Baseline share of coal in the fuel mix of the kilns</t>
  </si>
  <si>
    <t xml:space="preserve">This value has been calculated as average by taking the actual measurements of the two years of operation of the baseline wet kilns (2009 and 2010), which is after commissioning of the coal mill, and before commissioning of the dry kiln. </t>
  </si>
  <si>
    <r>
      <t>m</t>
    </r>
    <r>
      <rPr>
        <vertAlign val="superscript"/>
        <sz val="11"/>
        <color indexed="8"/>
        <rFont val="Calibri"/>
        <family val="2"/>
      </rPr>
      <t>3</t>
    </r>
    <r>
      <rPr>
        <sz val="11"/>
        <color indexed="8"/>
        <rFont val="Calibri"/>
        <family val="2"/>
      </rPr>
      <t>/t (of coal)</t>
    </r>
  </si>
  <si>
    <t>Data and parameters that are monitored throughout the crediting period</t>
  </si>
  <si>
    <r>
      <t>CLNK</t>
    </r>
    <r>
      <rPr>
        <vertAlign val="subscript"/>
        <sz val="11"/>
        <color indexed="8"/>
        <rFont val="Calibri"/>
        <family val="2"/>
      </rPr>
      <t>y</t>
    </r>
  </si>
  <si>
    <r>
      <t>NCV</t>
    </r>
    <r>
      <rPr>
        <vertAlign val="subscript"/>
        <sz val="11"/>
        <color indexed="8"/>
        <rFont val="Calibri"/>
        <family val="2"/>
      </rPr>
      <t>NG,y</t>
    </r>
  </si>
  <si>
    <r>
      <t>NCV</t>
    </r>
    <r>
      <rPr>
        <vertAlign val="subscript"/>
        <sz val="11"/>
        <color indexed="8"/>
        <rFont val="Calibri"/>
        <family val="2"/>
      </rPr>
      <t>coal,y</t>
    </r>
  </si>
  <si>
    <r>
      <t>EL</t>
    </r>
    <r>
      <rPr>
        <vertAlign val="subscript"/>
        <sz val="11"/>
        <color indexed="8"/>
        <rFont val="Calibri"/>
        <family val="2"/>
      </rPr>
      <t>coalmill,y</t>
    </r>
  </si>
  <si>
    <t>Amount of clinker produced in period y</t>
  </si>
  <si>
    <r>
      <t>FC</t>
    </r>
    <r>
      <rPr>
        <vertAlign val="subscript"/>
        <sz val="11"/>
        <color indexed="8"/>
        <rFont val="Calibri"/>
        <family val="2"/>
      </rPr>
      <t>NG,y</t>
    </r>
  </si>
  <si>
    <t>Natural gas consumption by the kilns in period y</t>
  </si>
  <si>
    <r>
      <t xml:space="preserve"> m</t>
    </r>
    <r>
      <rPr>
        <vertAlign val="superscript"/>
        <sz val="11"/>
        <color indexed="8"/>
        <rFont val="Calibri"/>
        <family val="2"/>
      </rPr>
      <t>3</t>
    </r>
  </si>
  <si>
    <r>
      <t>FC</t>
    </r>
    <r>
      <rPr>
        <vertAlign val="subscript"/>
        <sz val="11"/>
        <color indexed="8"/>
        <rFont val="Calibri"/>
        <family val="2"/>
      </rPr>
      <t>coal,y</t>
    </r>
  </si>
  <si>
    <t>Coal consumption by the kilns in period y</t>
  </si>
  <si>
    <t>Net Calorific Value of natural gas in period y</t>
  </si>
  <si>
    <r>
      <t>GJ/m</t>
    </r>
    <r>
      <rPr>
        <vertAlign val="superscript"/>
        <sz val="11"/>
        <color indexed="8"/>
        <rFont val="Calibri"/>
        <family val="2"/>
      </rPr>
      <t>3</t>
    </r>
  </si>
  <si>
    <r>
      <t>kcal/m</t>
    </r>
    <r>
      <rPr>
        <vertAlign val="superscript"/>
        <sz val="8"/>
        <color indexed="23"/>
        <rFont val="Calibri"/>
        <family val="2"/>
      </rPr>
      <t>3</t>
    </r>
  </si>
  <si>
    <t>Net Calorific Value of coal in period y</t>
  </si>
  <si>
    <t>GJ/kcal</t>
  </si>
  <si>
    <t>Indirect specific carbon dioxide emissions from electricity consumption by the 2nd class electricity consumers according to the Procedure for determining the class of consumers, approved by the National Electricity Regulatory Commission of Ukraine from August 13, 1998 # 1052, in period y</t>
  </si>
  <si>
    <r>
      <t>EL</t>
    </r>
    <r>
      <rPr>
        <vertAlign val="subscript"/>
        <sz val="11"/>
        <color indexed="8"/>
        <rFont val="Calibri"/>
        <family val="2"/>
      </rPr>
      <t>rwmkln,y</t>
    </r>
  </si>
  <si>
    <t>Electricity consumption of raw milling and kiln in period y</t>
  </si>
  <si>
    <t>Electricity consumption of coal mill in period y</t>
  </si>
  <si>
    <t>Natural gas consumption of the coal mill heat generator in period y</t>
  </si>
  <si>
    <r>
      <t>m</t>
    </r>
    <r>
      <rPr>
        <vertAlign val="superscript"/>
        <sz val="11"/>
        <color indexed="8"/>
        <rFont val="Calibri"/>
        <family val="2"/>
      </rPr>
      <t>3</t>
    </r>
  </si>
  <si>
    <r>
      <t>CLNK</t>
    </r>
    <r>
      <rPr>
        <vertAlign val="subscript"/>
        <sz val="11"/>
        <color indexed="8"/>
        <rFont val="Calibri"/>
        <family val="2"/>
      </rPr>
      <t>y</t>
    </r>
  </si>
  <si>
    <r>
      <t>Baseline emissions  - BE</t>
    </r>
    <r>
      <rPr>
        <b/>
        <i/>
        <vertAlign val="subscript"/>
        <sz val="11"/>
        <color indexed="8"/>
        <rFont val="Calibri"/>
        <family val="2"/>
      </rPr>
      <t>y</t>
    </r>
  </si>
  <si>
    <r>
      <t>Baseline emissions of kiln fuel mix in period y - BE</t>
    </r>
    <r>
      <rPr>
        <b/>
        <i/>
        <vertAlign val="subscript"/>
        <sz val="11"/>
        <color indexed="8"/>
        <rFont val="Calibri"/>
        <family val="2"/>
      </rPr>
      <t>kiln,y</t>
    </r>
  </si>
  <si>
    <r>
      <t>BE</t>
    </r>
    <r>
      <rPr>
        <vertAlign val="subscript"/>
        <sz val="11"/>
        <color indexed="8"/>
        <rFont val="Calibri"/>
        <family val="2"/>
      </rPr>
      <t>kiln,y</t>
    </r>
  </si>
  <si>
    <r>
      <t>tCO</t>
    </r>
    <r>
      <rPr>
        <vertAlign val="subscript"/>
        <sz val="11"/>
        <color indexed="8"/>
        <rFont val="Calibri"/>
        <family val="2"/>
      </rPr>
      <t>2</t>
    </r>
    <r>
      <rPr>
        <sz val="11"/>
        <color indexed="8"/>
        <rFont val="Calibri"/>
        <family val="2"/>
      </rPr>
      <t xml:space="preserve"> </t>
    </r>
  </si>
  <si>
    <r>
      <t>EF</t>
    </r>
    <r>
      <rPr>
        <vertAlign val="subscript"/>
        <sz val="11"/>
        <color indexed="8"/>
        <rFont val="Calibri"/>
        <family val="2"/>
      </rPr>
      <t>mix</t>
    </r>
  </si>
  <si>
    <r>
      <t>tCO</t>
    </r>
    <r>
      <rPr>
        <vertAlign val="subscript"/>
        <sz val="11"/>
        <color indexed="8"/>
        <rFont val="Calibri"/>
        <family val="2"/>
      </rPr>
      <t>2</t>
    </r>
    <r>
      <rPr>
        <sz val="11"/>
        <color indexed="8"/>
        <rFont val="Calibri"/>
        <family val="2"/>
      </rPr>
      <t>/GJ</t>
    </r>
  </si>
  <si>
    <t>Carbon dioxide emission factor of kiln fuel mix</t>
  </si>
  <si>
    <r>
      <t>BE</t>
    </r>
    <r>
      <rPr>
        <vertAlign val="subscript"/>
        <sz val="11"/>
        <color indexed="8"/>
        <rFont val="Calibri"/>
        <family val="2"/>
      </rPr>
      <t>rwmkln,y</t>
    </r>
  </si>
  <si>
    <r>
      <t>Baseline emissions from electricity consumption of raw milling and kiln in period y- BE</t>
    </r>
    <r>
      <rPr>
        <b/>
        <i/>
        <vertAlign val="subscript"/>
        <sz val="11"/>
        <color indexed="8"/>
        <rFont val="Calibri"/>
        <family val="2"/>
      </rPr>
      <t>rwmkln,y</t>
    </r>
  </si>
  <si>
    <t xml:space="preserve">Baseline emissions from electricity consumption of raw milling and kiln in period y </t>
  </si>
  <si>
    <r>
      <t>NCV</t>
    </r>
    <r>
      <rPr>
        <vertAlign val="subscript"/>
        <sz val="11"/>
        <color indexed="8"/>
        <rFont val="Calibri"/>
        <family val="2"/>
      </rPr>
      <t>coal,y</t>
    </r>
  </si>
  <si>
    <r>
      <t>Baseline emissions of electricity consumption of coal mill in period y - BE</t>
    </r>
    <r>
      <rPr>
        <b/>
        <i/>
        <vertAlign val="subscript"/>
        <sz val="11"/>
        <color indexed="8"/>
        <rFont val="Calibri"/>
        <family val="2"/>
      </rPr>
      <t>coalmill,y</t>
    </r>
  </si>
  <si>
    <r>
      <t>BE</t>
    </r>
    <r>
      <rPr>
        <vertAlign val="subscript"/>
        <sz val="11"/>
        <color indexed="8"/>
        <rFont val="Calibri"/>
        <family val="2"/>
      </rPr>
      <t>coalmill,y</t>
    </r>
  </si>
  <si>
    <t>Baseline emissions of the electricity consumption of the coal mill in period y</t>
  </si>
  <si>
    <r>
      <t>tCO</t>
    </r>
    <r>
      <rPr>
        <vertAlign val="subscript"/>
        <sz val="11"/>
        <color indexed="8"/>
        <rFont val="Calibri"/>
        <family val="2"/>
      </rPr>
      <t>2</t>
    </r>
    <r>
      <rPr>
        <sz val="11"/>
        <color indexed="8"/>
        <rFont val="Calibri"/>
        <family val="2"/>
      </rPr>
      <t xml:space="preserve"> </t>
    </r>
  </si>
  <si>
    <r>
      <t>Baseline emissions of natural gas consumption of coal mill heat generator in period y - BE</t>
    </r>
    <r>
      <rPr>
        <b/>
        <i/>
        <vertAlign val="subscript"/>
        <sz val="11"/>
        <color indexed="8"/>
        <rFont val="Calibri"/>
        <family val="2"/>
      </rPr>
      <t>heatgen,y</t>
    </r>
  </si>
  <si>
    <r>
      <t>BE</t>
    </r>
    <r>
      <rPr>
        <vertAlign val="subscript"/>
        <sz val="11"/>
        <color indexed="8"/>
        <rFont val="Calibri"/>
        <family val="2"/>
      </rPr>
      <t>heatgen,y</t>
    </r>
  </si>
  <si>
    <t>Baseline emissions of the heat generator of the coal mill in period y</t>
  </si>
  <si>
    <t>Baseline emissions in period y</t>
  </si>
  <si>
    <t>Baseline emissions of kiln fuel mix in period y</t>
  </si>
  <si>
    <r>
      <t>Project emissions of kiln fuel mix in period y - PE</t>
    </r>
    <r>
      <rPr>
        <b/>
        <i/>
        <vertAlign val="subscript"/>
        <sz val="11"/>
        <color indexed="8"/>
        <rFont val="Calibri"/>
        <family val="2"/>
      </rPr>
      <t>kiln,y</t>
    </r>
  </si>
  <si>
    <r>
      <t>PE</t>
    </r>
    <r>
      <rPr>
        <vertAlign val="subscript"/>
        <sz val="11"/>
        <color indexed="8"/>
        <rFont val="Calibri"/>
        <family val="2"/>
      </rPr>
      <t>kiln,y</t>
    </r>
  </si>
  <si>
    <t>Project emissions of kiln fuel mix in period y</t>
  </si>
  <si>
    <r>
      <t>PE</t>
    </r>
    <r>
      <rPr>
        <vertAlign val="subscript"/>
        <sz val="11"/>
        <color indexed="8"/>
        <rFont val="Calibri"/>
        <family val="2"/>
      </rPr>
      <t>rwmkln,y</t>
    </r>
  </si>
  <si>
    <r>
      <t>Project emissions from electricity consumption of raw milling and kiln in period y - PE</t>
    </r>
    <r>
      <rPr>
        <b/>
        <i/>
        <vertAlign val="subscript"/>
        <sz val="11"/>
        <color indexed="8"/>
        <rFont val="Calibri"/>
        <family val="2"/>
      </rPr>
      <t>rwmkln,y</t>
    </r>
  </si>
  <si>
    <r>
      <t>Project emissions of electricity consumption of coal mill in period y - PE</t>
    </r>
    <r>
      <rPr>
        <b/>
        <i/>
        <vertAlign val="subscript"/>
        <sz val="11"/>
        <color indexed="8"/>
        <rFont val="Calibri"/>
        <family val="2"/>
      </rPr>
      <t>coalmill,y</t>
    </r>
  </si>
  <si>
    <r>
      <t>PE</t>
    </r>
    <r>
      <rPr>
        <vertAlign val="subscript"/>
        <sz val="11"/>
        <color indexed="8"/>
        <rFont val="Calibri"/>
        <family val="2"/>
      </rPr>
      <t>coalmill,y</t>
    </r>
  </si>
  <si>
    <t>Project emissions of the electricity consumption of the coal mill in period y</t>
  </si>
  <si>
    <r>
      <t>PE</t>
    </r>
    <r>
      <rPr>
        <vertAlign val="subscript"/>
        <sz val="11"/>
        <color indexed="8"/>
        <rFont val="Calibri"/>
        <family val="2"/>
      </rPr>
      <t>heatgen,y</t>
    </r>
  </si>
  <si>
    <t>Project emissions of the heat generator of the coal mill in period y</t>
  </si>
  <si>
    <r>
      <t>Project emissions of natural gas consumption of coal mill heat generator in period y - PE</t>
    </r>
    <r>
      <rPr>
        <b/>
        <i/>
        <vertAlign val="subscript"/>
        <sz val="11"/>
        <color indexed="8"/>
        <rFont val="Calibri"/>
        <family val="2"/>
      </rPr>
      <t>heatgen,y</t>
    </r>
  </si>
  <si>
    <t xml:space="preserve">Project emissions from electricity consumption of raw milling and kiln in period y </t>
  </si>
  <si>
    <t>Project emissions in period y</t>
  </si>
  <si>
    <t>Emission Reductions</t>
  </si>
  <si>
    <r>
      <t>ER</t>
    </r>
    <r>
      <rPr>
        <vertAlign val="subscript"/>
        <sz val="11"/>
        <color indexed="8"/>
        <rFont val="Calibri"/>
        <family val="2"/>
      </rPr>
      <t>kiln,y</t>
    </r>
  </si>
  <si>
    <r>
      <t>ER</t>
    </r>
    <r>
      <rPr>
        <vertAlign val="subscript"/>
        <sz val="11"/>
        <color indexed="8"/>
        <rFont val="Calibri"/>
        <family val="2"/>
      </rPr>
      <t>rwmkln,y</t>
    </r>
  </si>
  <si>
    <r>
      <t>ER</t>
    </r>
    <r>
      <rPr>
        <vertAlign val="subscript"/>
        <sz val="11"/>
        <color indexed="8"/>
        <rFont val="Calibri"/>
        <family val="2"/>
      </rPr>
      <t>coalmill,y</t>
    </r>
  </si>
  <si>
    <r>
      <t>ER</t>
    </r>
    <r>
      <rPr>
        <vertAlign val="subscript"/>
        <sz val="11"/>
        <color indexed="8"/>
        <rFont val="Calibri"/>
        <family val="2"/>
      </rPr>
      <t>heatgen,y</t>
    </r>
  </si>
  <si>
    <r>
      <t>Emission Reductions  - ER</t>
    </r>
    <r>
      <rPr>
        <b/>
        <i/>
        <vertAlign val="subscript"/>
        <sz val="11"/>
        <color indexed="8"/>
        <rFont val="Calibri"/>
        <family val="2"/>
      </rPr>
      <t>y</t>
    </r>
  </si>
  <si>
    <t>Emission reductions of kiln fuel mix in period y</t>
  </si>
  <si>
    <t xml:space="preserve">Emission reductions from electricity consumption of raw milling and kiln in period y </t>
  </si>
  <si>
    <t>Emission reductions of the electricity consumption of the coal mill in period y</t>
  </si>
  <si>
    <t>Emission reductions of the heat generator of the coal mill in period y</t>
  </si>
  <si>
    <t>Emission reductions in period y</t>
  </si>
  <si>
    <r>
      <t>Project emissions  - PE</t>
    </r>
    <r>
      <rPr>
        <b/>
        <i/>
        <vertAlign val="subscript"/>
        <sz val="11"/>
        <color indexed="8"/>
        <rFont val="Calibri"/>
        <family val="2"/>
      </rPr>
      <t>y</t>
    </r>
  </si>
  <si>
    <r>
      <t>ER</t>
    </r>
    <r>
      <rPr>
        <vertAlign val="subscript"/>
        <sz val="11"/>
        <color indexed="8"/>
        <rFont val="Calibri"/>
        <family val="2"/>
      </rPr>
      <t>y</t>
    </r>
  </si>
  <si>
    <r>
      <t>BE</t>
    </r>
    <r>
      <rPr>
        <vertAlign val="subscript"/>
        <sz val="11"/>
        <color indexed="8"/>
        <rFont val="Calibri"/>
        <family val="2"/>
      </rPr>
      <t>y</t>
    </r>
  </si>
  <si>
    <r>
      <t>PE</t>
    </r>
    <r>
      <rPr>
        <vertAlign val="subscript"/>
        <sz val="11"/>
        <color indexed="8"/>
        <rFont val="Calibri"/>
        <family val="2"/>
      </rPr>
      <t>y</t>
    </r>
  </si>
  <si>
    <t>Indirect specific carbon dioxide emissions from electricity consumption by the 1st class electricity consumers according to the Procedure for determining the class of consumers, approved by the National Electricity Regulatory Commission of Ukraine from August 13, 1998 # 1052, in period y</t>
  </si>
  <si>
    <r>
      <t>FC</t>
    </r>
    <r>
      <rPr>
        <vertAlign val="subscript"/>
        <sz val="11"/>
        <color indexed="8"/>
        <rFont val="Calibri"/>
        <family val="2"/>
      </rPr>
      <t>NG,heatgen,y</t>
    </r>
  </si>
</sst>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0.00000"/>
    <numFmt numFmtId="175" formatCode="_-* #,##0\ &quot;грн.&quot;_-;\-* #,##0\ &quot;грн.&quot;_-;_-* &quot;-&quot;\ &quot;грн.&quot;_-;_-@_-"/>
    <numFmt numFmtId="176" formatCode="_-* #,##0\ _г_р_н_._-;\-* #,##0\ _г_р_н_._-;_-* &quot;-&quot;\ _г_р_н_._-;_-@_-"/>
    <numFmt numFmtId="177" formatCode="_-* #,##0.00\ &quot;грн.&quot;_-;\-* #,##0.00\ &quot;грн.&quot;_-;_-* &quot;-&quot;??\ &quot;грн.&quot;_-;_-@_-"/>
    <numFmt numFmtId="178" formatCode="_-* #,##0.00\ _г_р_н_._-;\-* #,##0.00\ _г_р_н_._-;_-* &quot;-&quot;??\ _г_р_н_._-;_-@_-"/>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C09]dd\-mmmm\-yyyy;@"/>
    <numFmt numFmtId="185" formatCode="mmm/yyyy"/>
  </numFmts>
  <fonts count="54">
    <font>
      <sz val="11"/>
      <color indexed="8"/>
      <name val="Calibri"/>
      <family val="2"/>
    </font>
    <font>
      <b/>
      <sz val="11"/>
      <color indexed="8"/>
      <name val="Calibri"/>
      <family val="2"/>
    </font>
    <font>
      <vertAlign val="subscript"/>
      <sz val="11"/>
      <color indexed="8"/>
      <name val="Calibri"/>
      <family val="2"/>
    </font>
    <font>
      <b/>
      <sz val="14"/>
      <color indexed="8"/>
      <name val="Calibri"/>
      <family val="2"/>
    </font>
    <font>
      <vertAlign val="superscript"/>
      <sz val="11"/>
      <color indexed="8"/>
      <name val="Calibri"/>
      <family val="2"/>
    </font>
    <font>
      <b/>
      <i/>
      <sz val="11"/>
      <color indexed="8"/>
      <name val="Calibri"/>
      <family val="2"/>
    </font>
    <font>
      <sz val="14"/>
      <color indexed="8"/>
      <name val="Calibri"/>
      <family val="2"/>
    </font>
    <font>
      <vertAlign val="superscript"/>
      <sz val="8"/>
      <color indexed="23"/>
      <name val="Calibri"/>
      <family val="2"/>
    </font>
    <font>
      <b/>
      <i/>
      <vertAlign val="subscrip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56"/>
      <name val="Calibri"/>
      <family val="2"/>
    </font>
    <font>
      <sz val="8"/>
      <color indexed="23"/>
      <name val="Calibri"/>
      <family val="2"/>
    </font>
    <font>
      <b/>
      <sz val="14"/>
      <name val="Calibri"/>
      <family val="2"/>
    </font>
    <font>
      <sz val="10"/>
      <color indexed="8"/>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8"/>
      <color theme="3"/>
      <name val="Calibri"/>
      <family val="2"/>
    </font>
    <font>
      <sz val="8"/>
      <color theme="0" tint="-0.4999699890613556"/>
      <name val="Calibri"/>
      <family val="2"/>
    </font>
    <font>
      <b/>
      <i/>
      <sz val="11"/>
      <color theme="1"/>
      <name val="Calibri"/>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E0E0E0"/>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medium"/>
      <top style="thin"/>
      <bottom>
        <color indexed="63"/>
      </bottom>
    </border>
    <border>
      <left style="thin"/>
      <right style="thin"/>
      <top style="thin"/>
      <bottom>
        <color indexed="63"/>
      </bottom>
    </border>
    <border>
      <left style="thin"/>
      <right style="thin"/>
      <top style="medium"/>
      <bottom>
        <color indexed="63"/>
      </bottom>
    </border>
    <border>
      <left style="thin"/>
      <right>
        <color indexed="63"/>
      </right>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1" fillId="0" borderId="0">
      <alignment/>
      <protection/>
    </xf>
    <xf numFmtId="0" fontId="0"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1"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20">
    <xf numFmtId="0" fontId="0" fillId="0" borderId="0" xfId="0" applyAlignment="1">
      <alignment/>
    </xf>
    <xf numFmtId="0" fontId="3" fillId="0" borderId="0" xfId="0" applyFont="1" applyAlignment="1">
      <alignment/>
    </xf>
    <xf numFmtId="0" fontId="0" fillId="0" borderId="0" xfId="0" applyFont="1" applyAlignment="1">
      <alignment/>
    </xf>
    <xf numFmtId="0" fontId="3" fillId="0" borderId="0" xfId="0" applyFont="1" applyAlignment="1">
      <alignment/>
    </xf>
    <xf numFmtId="0" fontId="50" fillId="0" borderId="0" xfId="53" applyFont="1" applyAlignment="1">
      <alignment/>
    </xf>
    <xf numFmtId="0" fontId="0" fillId="0" borderId="0" xfId="0" applyFont="1" applyAlignment="1">
      <alignment/>
    </xf>
    <xf numFmtId="0" fontId="0" fillId="0" borderId="10" xfId="0" applyFont="1" applyBorder="1" applyAlignment="1">
      <alignment vertical="top" wrapText="1"/>
    </xf>
    <xf numFmtId="0" fontId="0" fillId="0" borderId="11" xfId="0" applyFont="1" applyBorder="1" applyAlignment="1">
      <alignment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wrapText="1"/>
    </xf>
    <xf numFmtId="0" fontId="0" fillId="0" borderId="0" xfId="0" applyFont="1" applyFill="1" applyAlignment="1">
      <alignment/>
    </xf>
    <xf numFmtId="0" fontId="6" fillId="0" borderId="0" xfId="0" applyFont="1" applyAlignment="1">
      <alignment/>
    </xf>
    <xf numFmtId="0" fontId="51" fillId="0" borderId="11" xfId="0" applyFont="1" applyBorder="1" applyAlignment="1">
      <alignment horizontal="center" vertical="center" wrapText="1"/>
    </xf>
    <xf numFmtId="4" fontId="0" fillId="0" borderId="11" xfId="0" applyNumberFormat="1" applyFont="1" applyFill="1" applyBorder="1" applyAlignment="1">
      <alignment/>
    </xf>
    <xf numFmtId="174" fontId="0" fillId="0" borderId="11" xfId="0" applyNumberFormat="1" applyFont="1" applyFill="1" applyBorder="1" applyAlignment="1">
      <alignment/>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51" fillId="0" borderId="11" xfId="0" applyFont="1" applyBorder="1" applyAlignment="1">
      <alignment horizontal="left" vertical="center" wrapText="1"/>
    </xf>
    <xf numFmtId="0" fontId="0" fillId="0" borderId="10" xfId="0" applyFont="1" applyBorder="1" applyAlignment="1">
      <alignment vertical="center" wrapText="1"/>
    </xf>
    <xf numFmtId="0" fontId="51" fillId="0" borderId="11" xfId="0" applyFont="1" applyBorder="1" applyAlignment="1">
      <alignment vertical="center" wrapText="1"/>
    </xf>
    <xf numFmtId="0" fontId="0" fillId="0" borderId="0" xfId="0" applyFont="1" applyAlignment="1">
      <alignment vertical="center"/>
    </xf>
    <xf numFmtId="172" fontId="0" fillId="0" borderId="11" xfId="0" applyNumberFormat="1" applyFont="1" applyFill="1" applyBorder="1" applyAlignment="1">
      <alignment horizontal="right" vertical="center"/>
    </xf>
    <xf numFmtId="0" fontId="31" fillId="0" borderId="11" xfId="0" applyFont="1" applyBorder="1" applyAlignment="1">
      <alignment horizontal="left" vertical="center" wrapText="1"/>
    </xf>
    <xf numFmtId="0" fontId="52" fillId="33" borderId="13" xfId="0" applyFont="1" applyFill="1" applyBorder="1" applyAlignment="1">
      <alignment horizontal="left" vertical="center" wrapText="1"/>
    </xf>
    <xf numFmtId="0" fontId="52" fillId="33" borderId="14" xfId="0" applyFont="1" applyFill="1" applyBorder="1" applyAlignment="1">
      <alignment horizontal="left" vertical="center" wrapText="1"/>
    </xf>
    <xf numFmtId="0" fontId="52" fillId="33" borderId="15" xfId="0" applyFont="1" applyFill="1" applyBorder="1" applyAlignment="1">
      <alignment horizontal="left" vertical="center" wrapText="1"/>
    </xf>
    <xf numFmtId="0" fontId="31" fillId="0" borderId="10" xfId="0" applyFont="1" applyBorder="1" applyAlignment="1">
      <alignment horizontal="left" vertical="center" wrapText="1"/>
    </xf>
    <xf numFmtId="0" fontId="31" fillId="0" borderId="16" xfId="0" applyFont="1" applyBorder="1" applyAlignment="1">
      <alignment horizontal="left" vertical="center" wrapText="1"/>
    </xf>
    <xf numFmtId="0" fontId="31" fillId="0" borderId="12" xfId="0" applyFont="1" applyBorder="1" applyAlignment="1">
      <alignment horizontal="left" vertical="center" wrapText="1"/>
    </xf>
    <xf numFmtId="0" fontId="31" fillId="0" borderId="17" xfId="0" applyFont="1" applyBorder="1" applyAlignment="1">
      <alignment horizontal="right" vertical="center" wrapText="1"/>
    </xf>
    <xf numFmtId="0" fontId="31" fillId="0" borderId="17" xfId="0" applyNumberFormat="1" applyFont="1" applyBorder="1" applyAlignment="1">
      <alignment horizontal="right" vertical="center" wrapText="1"/>
    </xf>
    <xf numFmtId="0" fontId="31" fillId="0" borderId="18" xfId="0" applyNumberFormat="1" applyFont="1" applyBorder="1" applyAlignment="1">
      <alignment horizontal="right" vertical="center" wrapText="1"/>
    </xf>
    <xf numFmtId="0" fontId="0" fillId="0" borderId="11" xfId="0" applyFont="1" applyBorder="1" applyAlignment="1">
      <alignment vertical="center" wrapText="1"/>
    </xf>
    <xf numFmtId="0" fontId="52" fillId="33" borderId="10" xfId="0" applyFont="1" applyFill="1" applyBorder="1" applyAlignment="1">
      <alignment horizontal="center" wrapText="1"/>
    </xf>
    <xf numFmtId="0" fontId="52" fillId="33" borderId="11" xfId="0" applyFont="1" applyFill="1" applyBorder="1" applyAlignment="1">
      <alignment horizontal="center" wrapText="1"/>
    </xf>
    <xf numFmtId="0" fontId="0" fillId="0" borderId="10" xfId="0" applyFont="1" applyBorder="1" applyAlignment="1">
      <alignment vertical="top" wrapText="1"/>
    </xf>
    <xf numFmtId="0" fontId="31" fillId="0" borderId="11" xfId="0" applyFont="1" applyBorder="1" applyAlignment="1">
      <alignment vertical="top" wrapText="1"/>
    </xf>
    <xf numFmtId="4" fontId="0" fillId="0" borderId="11" xfId="0" applyNumberFormat="1" applyFont="1" applyBorder="1" applyAlignment="1">
      <alignment/>
    </xf>
    <xf numFmtId="173" fontId="0" fillId="0" borderId="11" xfId="0" applyNumberFormat="1" applyFont="1" applyBorder="1" applyAlignment="1">
      <alignment/>
    </xf>
    <xf numFmtId="3" fontId="0" fillId="0" borderId="11" xfId="0" applyNumberFormat="1" applyFont="1" applyBorder="1" applyAlignment="1">
      <alignment/>
    </xf>
    <xf numFmtId="3" fontId="0" fillId="0" borderId="11" xfId="0" applyNumberFormat="1" applyFont="1" applyBorder="1" applyAlignment="1">
      <alignment horizontal="right"/>
    </xf>
    <xf numFmtId="0" fontId="28" fillId="0" borderId="0" xfId="53" applyFont="1" applyAlignment="1">
      <alignment/>
    </xf>
    <xf numFmtId="0" fontId="0" fillId="0" borderId="0" xfId="0" applyFont="1" applyAlignment="1">
      <alignment horizontal="left" vertical="center"/>
    </xf>
    <xf numFmtId="0" fontId="0" fillId="0" borderId="11" xfId="0" applyFont="1" applyBorder="1" applyAlignment="1">
      <alignment vertical="top" wrapText="1"/>
    </xf>
    <xf numFmtId="0" fontId="0" fillId="0" borderId="16" xfId="0" applyFont="1" applyBorder="1" applyAlignment="1">
      <alignment vertical="top" wrapText="1"/>
    </xf>
    <xf numFmtId="0" fontId="31" fillId="0" borderId="12" xfId="0" applyFont="1" applyBorder="1" applyAlignment="1">
      <alignment vertical="top" wrapText="1"/>
    </xf>
    <xf numFmtId="3" fontId="0" fillId="0" borderId="12" xfId="0" applyNumberFormat="1" applyFont="1" applyBorder="1" applyAlignment="1">
      <alignment/>
    </xf>
    <xf numFmtId="0" fontId="31" fillId="0" borderId="0" xfId="0" applyFont="1" applyBorder="1" applyAlignment="1">
      <alignment horizontal="left" vertical="center" wrapText="1"/>
    </xf>
    <xf numFmtId="0" fontId="31" fillId="0" borderId="11" xfId="0" applyFont="1" applyBorder="1" applyAlignment="1">
      <alignment vertical="center" wrapText="1"/>
    </xf>
    <xf numFmtId="172" fontId="0" fillId="0" borderId="11" xfId="0" applyNumberFormat="1" applyFont="1" applyBorder="1" applyAlignment="1">
      <alignment horizontal="right" vertical="center"/>
    </xf>
    <xf numFmtId="0" fontId="0" fillId="0" borderId="0" xfId="0" applyFont="1" applyBorder="1" applyAlignment="1">
      <alignment vertical="top" wrapText="1"/>
    </xf>
    <xf numFmtId="0" fontId="31" fillId="0" borderId="0" xfId="0" applyFont="1" applyBorder="1" applyAlignment="1">
      <alignment vertical="top" wrapText="1"/>
    </xf>
    <xf numFmtId="0" fontId="31" fillId="0" borderId="0" xfId="0" applyFont="1" applyBorder="1" applyAlignment="1">
      <alignment wrapText="1"/>
    </xf>
    <xf numFmtId="4" fontId="0" fillId="34" borderId="11" xfId="0" applyNumberFormat="1" applyFont="1" applyFill="1" applyBorder="1" applyAlignment="1">
      <alignment horizontal="right" vertical="top" wrapText="1"/>
    </xf>
    <xf numFmtId="0" fontId="0" fillId="0" borderId="12" xfId="0" applyFont="1" applyBorder="1" applyAlignment="1">
      <alignment vertical="top" wrapText="1"/>
    </xf>
    <xf numFmtId="3" fontId="0" fillId="0" borderId="12" xfId="0" applyNumberFormat="1" applyFont="1" applyBorder="1" applyAlignment="1">
      <alignment horizontal="right"/>
    </xf>
    <xf numFmtId="0" fontId="0" fillId="0" borderId="11" xfId="0" applyFont="1" applyBorder="1" applyAlignment="1">
      <alignment horizontal="left" vertical="center" wrapText="1"/>
    </xf>
    <xf numFmtId="3" fontId="0" fillId="34" borderId="11" xfId="0" applyNumberFormat="1" applyFont="1" applyFill="1" applyBorder="1" applyAlignment="1">
      <alignment horizontal="right" vertical="top" wrapText="1"/>
    </xf>
    <xf numFmtId="174" fontId="0" fillId="34" borderId="11" xfId="0" applyNumberFormat="1" applyFont="1" applyFill="1" applyBorder="1" applyAlignment="1">
      <alignment horizontal="right" vertical="top" wrapText="1"/>
    </xf>
    <xf numFmtId="3" fontId="0" fillId="34" borderId="17" xfId="0" applyNumberFormat="1" applyFont="1" applyFill="1" applyBorder="1" applyAlignment="1">
      <alignment horizontal="right" vertical="top" wrapText="1"/>
    </xf>
    <xf numFmtId="3" fontId="0" fillId="34" borderId="12" xfId="0" applyNumberFormat="1" applyFont="1" applyFill="1" applyBorder="1" applyAlignment="1">
      <alignment horizontal="right" vertical="top" wrapText="1"/>
    </xf>
    <xf numFmtId="3" fontId="0" fillId="0" borderId="18" xfId="0" applyNumberFormat="1" applyFont="1" applyBorder="1" applyAlignment="1">
      <alignment horizontal="right"/>
    </xf>
    <xf numFmtId="0" fontId="31" fillId="0" borderId="19" xfId="0" applyFont="1" applyBorder="1" applyAlignment="1">
      <alignment horizontal="left" vertical="center" wrapText="1"/>
    </xf>
    <xf numFmtId="0" fontId="31" fillId="0" borderId="20" xfId="0" applyFont="1" applyBorder="1" applyAlignment="1">
      <alignment horizontal="left" vertical="center" wrapText="1"/>
    </xf>
    <xf numFmtId="172" fontId="0" fillId="0" borderId="14" xfId="0" applyNumberFormat="1" applyFont="1" applyBorder="1" applyAlignment="1">
      <alignment/>
    </xf>
    <xf numFmtId="0" fontId="52" fillId="33" borderId="19" xfId="0" applyFont="1" applyFill="1" applyBorder="1" applyAlignment="1">
      <alignment horizontal="center" wrapText="1"/>
    </xf>
    <xf numFmtId="0" fontId="0" fillId="0" borderId="19" xfId="0" applyFont="1" applyBorder="1" applyAlignment="1">
      <alignment wrapText="1"/>
    </xf>
    <xf numFmtId="0" fontId="31" fillId="0" borderId="20" xfId="0" applyFont="1" applyBorder="1" applyAlignment="1">
      <alignment wrapText="1"/>
    </xf>
    <xf numFmtId="173" fontId="0" fillId="0" borderId="21" xfId="0" applyNumberFormat="1" applyFont="1" applyBorder="1" applyAlignment="1">
      <alignment horizontal="right" vertical="center"/>
    </xf>
    <xf numFmtId="0" fontId="0" fillId="0" borderId="19" xfId="0" applyFont="1" applyBorder="1" applyAlignment="1">
      <alignment vertical="top" wrapText="1"/>
    </xf>
    <xf numFmtId="0" fontId="0" fillId="0" borderId="20" xfId="0" applyFont="1" applyBorder="1" applyAlignment="1">
      <alignment vertical="top" wrapText="1"/>
    </xf>
    <xf numFmtId="4" fontId="0" fillId="34" borderId="14" xfId="0" applyNumberFormat="1" applyFont="1" applyFill="1" applyBorder="1" applyAlignment="1">
      <alignment horizontal="right" vertical="top" wrapText="1"/>
    </xf>
    <xf numFmtId="0" fontId="31" fillId="34" borderId="19" xfId="0" applyFont="1" applyFill="1" applyBorder="1" applyAlignment="1">
      <alignment horizontal="left" wrapText="1"/>
    </xf>
    <xf numFmtId="174" fontId="0" fillId="34" borderId="14" xfId="0" applyNumberFormat="1" applyFont="1" applyFill="1" applyBorder="1" applyAlignment="1">
      <alignment horizontal="right" vertical="top" wrapText="1"/>
    </xf>
    <xf numFmtId="0" fontId="31" fillId="0" borderId="19" xfId="0" applyFont="1" applyBorder="1" applyAlignment="1">
      <alignment wrapText="1"/>
    </xf>
    <xf numFmtId="3" fontId="0" fillId="34" borderId="14" xfId="0" applyNumberFormat="1" applyFont="1" applyFill="1" applyBorder="1" applyAlignment="1">
      <alignment horizontal="right" vertical="top" wrapText="1"/>
    </xf>
    <xf numFmtId="3" fontId="0" fillId="0" borderId="14" xfId="0" applyNumberFormat="1" applyFont="1" applyBorder="1" applyAlignment="1">
      <alignment/>
    </xf>
    <xf numFmtId="3" fontId="0" fillId="0" borderId="14" xfId="0" applyNumberFormat="1" applyFont="1" applyBorder="1" applyAlignment="1">
      <alignment horizontal="right" vertical="center"/>
    </xf>
    <xf numFmtId="3" fontId="0" fillId="0" borderId="14" xfId="0" applyNumberFormat="1" applyFont="1" applyBorder="1" applyAlignment="1">
      <alignment horizontal="right"/>
    </xf>
    <xf numFmtId="3" fontId="0" fillId="0" borderId="15" xfId="0" applyNumberFormat="1" applyFont="1" applyBorder="1" applyAlignment="1">
      <alignment horizontal="right"/>
    </xf>
    <xf numFmtId="3" fontId="0" fillId="34" borderId="15" xfId="0" applyNumberFormat="1" applyFont="1" applyFill="1" applyBorder="1" applyAlignment="1">
      <alignment horizontal="right" vertical="top" wrapText="1"/>
    </xf>
    <xf numFmtId="3" fontId="0" fillId="34" borderId="18" xfId="0" applyNumberFormat="1" applyFont="1" applyFill="1" applyBorder="1" applyAlignment="1">
      <alignment horizontal="right" vertical="top" wrapText="1"/>
    </xf>
    <xf numFmtId="3" fontId="0" fillId="0" borderId="22" xfId="0" applyNumberFormat="1" applyFont="1" applyBorder="1" applyAlignment="1">
      <alignment/>
    </xf>
    <xf numFmtId="0" fontId="1" fillId="0" borderId="23" xfId="0" applyFont="1" applyBorder="1" applyAlignment="1">
      <alignment horizontal="right"/>
    </xf>
    <xf numFmtId="0" fontId="1" fillId="0" borderId="22" xfId="0" applyFont="1" applyBorder="1" applyAlignment="1">
      <alignment/>
    </xf>
    <xf numFmtId="0" fontId="1" fillId="0" borderId="24" xfId="0" applyFont="1" applyBorder="1" applyAlignment="1">
      <alignment/>
    </xf>
    <xf numFmtId="3" fontId="0" fillId="35" borderId="24" xfId="0" applyNumberFormat="1" applyFont="1" applyFill="1" applyBorder="1" applyAlignment="1">
      <alignment/>
    </xf>
    <xf numFmtId="3" fontId="29" fillId="0" borderId="11" xfId="0" applyNumberFormat="1" applyFont="1" applyBorder="1" applyAlignment="1">
      <alignment horizontal="center"/>
    </xf>
    <xf numFmtId="3" fontId="53" fillId="0" borderId="11" xfId="0" applyNumberFormat="1" applyFont="1" applyBorder="1" applyAlignment="1">
      <alignment/>
    </xf>
    <xf numFmtId="3" fontId="30" fillId="0" borderId="11" xfId="0" applyNumberFormat="1" applyFont="1" applyBorder="1" applyAlignment="1">
      <alignment/>
    </xf>
    <xf numFmtId="0" fontId="0" fillId="0" borderId="16" xfId="0" applyFont="1" applyBorder="1" applyAlignment="1">
      <alignment vertical="center" wrapText="1"/>
    </xf>
    <xf numFmtId="0" fontId="0" fillId="0" borderId="10" xfId="0" applyFont="1" applyBorder="1" applyAlignment="1">
      <alignment vertical="center" wrapText="1"/>
    </xf>
    <xf numFmtId="3" fontId="0" fillId="0" borderId="0" xfId="0" applyNumberFormat="1" applyFont="1" applyAlignment="1">
      <alignment/>
    </xf>
    <xf numFmtId="0" fontId="0" fillId="0" borderId="10" xfId="0" applyFont="1" applyFill="1" applyBorder="1" applyAlignment="1">
      <alignment vertical="top" wrapText="1"/>
    </xf>
    <xf numFmtId="0" fontId="0" fillId="0" borderId="11" xfId="0" applyFont="1" applyFill="1" applyBorder="1" applyAlignment="1">
      <alignment wrapText="1"/>
    </xf>
    <xf numFmtId="0" fontId="0" fillId="0" borderId="11" xfId="0" applyFont="1" applyFill="1" applyBorder="1" applyAlignment="1">
      <alignment horizontal="center" vertical="center" wrapText="1"/>
    </xf>
    <xf numFmtId="3" fontId="53" fillId="0" borderId="11" xfId="0" applyNumberFormat="1" applyFont="1" applyFill="1" applyBorder="1" applyAlignment="1">
      <alignment/>
    </xf>
    <xf numFmtId="17" fontId="1" fillId="0" borderId="15" xfId="0" applyNumberFormat="1" applyFont="1" applyBorder="1" applyAlignment="1">
      <alignment horizontal="center" vertical="top" wrapText="1"/>
    </xf>
    <xf numFmtId="0" fontId="1" fillId="0" borderId="17" xfId="0" applyFont="1" applyBorder="1" applyAlignment="1">
      <alignment horizontal="center" vertical="top" wrapText="1"/>
    </xf>
    <xf numFmtId="0" fontId="1" fillId="0" borderId="25" xfId="0" applyFont="1" applyBorder="1" applyAlignment="1">
      <alignment horizontal="center" vertical="top" wrapText="1"/>
    </xf>
    <xf numFmtId="17" fontId="1" fillId="0" borderId="14" xfId="0" applyNumberFormat="1" applyFont="1" applyBorder="1" applyAlignment="1">
      <alignment horizontal="center" vertical="top" wrapText="1"/>
    </xf>
    <xf numFmtId="0" fontId="1" fillId="0" borderId="11" xfId="0" applyFont="1" applyBorder="1" applyAlignment="1">
      <alignment horizontal="center" vertical="top" wrapText="1"/>
    </xf>
    <xf numFmtId="0" fontId="1" fillId="0" borderId="26" xfId="0" applyFont="1" applyBorder="1" applyAlignment="1">
      <alignment horizontal="center" vertical="top" wrapText="1"/>
    </xf>
    <xf numFmtId="0" fontId="52" fillId="33" borderId="13" xfId="0" applyFont="1" applyFill="1" applyBorder="1" applyAlignment="1">
      <alignment horizontal="center" wrapText="1"/>
    </xf>
    <xf numFmtId="0" fontId="52" fillId="33" borderId="14" xfId="0" applyFont="1" applyFill="1" applyBorder="1" applyAlignment="1">
      <alignment horizontal="center" wrapText="1"/>
    </xf>
    <xf numFmtId="0" fontId="52" fillId="33" borderId="10" xfId="0" applyFont="1" applyFill="1" applyBorder="1" applyAlignment="1">
      <alignment horizontal="center" wrapText="1"/>
    </xf>
    <xf numFmtId="0" fontId="52" fillId="33" borderId="11" xfId="0" applyFont="1" applyFill="1" applyBorder="1" applyAlignment="1">
      <alignment horizontal="center" wrapText="1"/>
    </xf>
    <xf numFmtId="17" fontId="1" fillId="0" borderId="27" xfId="55" applyNumberFormat="1" applyFont="1" applyBorder="1" applyAlignment="1">
      <alignment horizontal="center" vertical="top" wrapText="1"/>
      <protection/>
    </xf>
    <xf numFmtId="17" fontId="1" fillId="0" borderId="21" xfId="55" applyNumberFormat="1" applyFont="1" applyBorder="1" applyAlignment="1">
      <alignment horizontal="center" vertical="top" wrapText="1"/>
      <protection/>
    </xf>
    <xf numFmtId="0" fontId="5" fillId="36" borderId="13"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5" fillId="36" borderId="11" xfId="0" applyFont="1" applyFill="1" applyBorder="1" applyAlignment="1">
      <alignment horizontal="center" vertical="center" wrapText="1"/>
    </xf>
    <xf numFmtId="17" fontId="1" fillId="0" borderId="14" xfId="55" applyNumberFormat="1" applyFont="1" applyBorder="1" applyAlignment="1">
      <alignment horizontal="center" vertical="top" wrapText="1"/>
      <protection/>
    </xf>
    <xf numFmtId="0" fontId="1" fillId="0" borderId="11" xfId="55" applyFont="1" applyBorder="1" applyAlignment="1">
      <alignment horizontal="center" vertical="top" wrapText="1"/>
      <protection/>
    </xf>
    <xf numFmtId="0" fontId="1" fillId="0" borderId="12" xfId="0" applyFont="1" applyBorder="1" applyAlignment="1">
      <alignment horizontal="center" vertical="top" wrapText="1"/>
    </xf>
    <xf numFmtId="0" fontId="1" fillId="0" borderId="18" xfId="0" applyFont="1" applyBorder="1" applyAlignment="1">
      <alignment horizontal="center" vertical="top" wrapText="1"/>
    </xf>
    <xf numFmtId="0" fontId="52" fillId="33" borderId="28" xfId="0" applyFont="1" applyFill="1" applyBorder="1" applyAlignment="1">
      <alignment horizontal="center" wrapText="1"/>
    </xf>
    <xf numFmtId="0" fontId="52" fillId="33" borderId="19" xfId="0" applyFont="1" applyFill="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3"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2</xdr:col>
      <xdr:colOff>3714750</xdr:colOff>
      <xdr:row>32</xdr:row>
      <xdr:rowOff>171450</xdr:rowOff>
    </xdr:to>
    <xdr:pic>
      <xdr:nvPicPr>
        <xdr:cNvPr id="1" name="Рисунок 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895475" y="6886575"/>
          <a:ext cx="3714750" cy="361950"/>
        </a:xfrm>
        <a:prstGeom prst="rect">
          <a:avLst/>
        </a:prstGeom>
        <a:noFill/>
        <a:ln w="9525" cmpd="sng">
          <a:noFill/>
        </a:ln>
      </xdr:spPr>
    </xdr:pic>
    <xdr:clientData/>
  </xdr:twoCellAnchor>
  <xdr:twoCellAnchor>
    <xdr:from>
      <xdr:col>2</xdr:col>
      <xdr:colOff>0</xdr:colOff>
      <xdr:row>1</xdr:row>
      <xdr:rowOff>0</xdr:rowOff>
    </xdr:from>
    <xdr:to>
      <xdr:col>2</xdr:col>
      <xdr:colOff>3419475</xdr:colOff>
      <xdr:row>2</xdr:row>
      <xdr:rowOff>0</xdr:rowOff>
    </xdr:to>
    <xdr:pic>
      <xdr:nvPicPr>
        <xdr:cNvPr id="2" name="Рисунок 1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895475" y="238125"/>
          <a:ext cx="3419475" cy="180975"/>
        </a:xfrm>
        <a:prstGeom prst="rect">
          <a:avLst/>
        </a:prstGeom>
        <a:noFill/>
        <a:ln w="9525" cmpd="sng">
          <a:noFill/>
        </a:ln>
      </xdr:spPr>
    </xdr:pic>
    <xdr:clientData/>
  </xdr:twoCellAnchor>
  <xdr:twoCellAnchor>
    <xdr:from>
      <xdr:col>2</xdr:col>
      <xdr:colOff>0</xdr:colOff>
      <xdr:row>3</xdr:row>
      <xdr:rowOff>0</xdr:rowOff>
    </xdr:from>
    <xdr:to>
      <xdr:col>2</xdr:col>
      <xdr:colOff>2028825</xdr:colOff>
      <xdr:row>4</xdr:row>
      <xdr:rowOff>0</xdr:rowOff>
    </xdr:to>
    <xdr:pic>
      <xdr:nvPicPr>
        <xdr:cNvPr id="3" name="Рисунок 11"/>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1895475" y="600075"/>
          <a:ext cx="2028825" cy="180975"/>
        </a:xfrm>
        <a:prstGeom prst="rect">
          <a:avLst/>
        </a:prstGeom>
        <a:noFill/>
        <a:ln w="9525" cmpd="sng">
          <a:noFill/>
        </a:ln>
      </xdr:spPr>
    </xdr:pic>
    <xdr:clientData/>
  </xdr:twoCellAnchor>
  <xdr:twoCellAnchor>
    <xdr:from>
      <xdr:col>2</xdr:col>
      <xdr:colOff>0</xdr:colOff>
      <xdr:row>5</xdr:row>
      <xdr:rowOff>0</xdr:rowOff>
    </xdr:from>
    <xdr:to>
      <xdr:col>2</xdr:col>
      <xdr:colOff>3067050</xdr:colOff>
      <xdr:row>5</xdr:row>
      <xdr:rowOff>171450</xdr:rowOff>
    </xdr:to>
    <xdr:pic>
      <xdr:nvPicPr>
        <xdr:cNvPr id="4" name="Рисунок 12"/>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895475" y="962025"/>
          <a:ext cx="3067050" cy="171450"/>
        </a:xfrm>
        <a:prstGeom prst="rect">
          <a:avLst/>
        </a:prstGeom>
        <a:noFill/>
        <a:ln w="9525" cmpd="sng">
          <a:noFill/>
        </a:ln>
      </xdr:spPr>
    </xdr:pic>
    <xdr:clientData/>
  </xdr:twoCellAnchor>
  <xdr:twoCellAnchor>
    <xdr:from>
      <xdr:col>2</xdr:col>
      <xdr:colOff>0</xdr:colOff>
      <xdr:row>20</xdr:row>
      <xdr:rowOff>0</xdr:rowOff>
    </xdr:from>
    <xdr:to>
      <xdr:col>2</xdr:col>
      <xdr:colOff>2714625</xdr:colOff>
      <xdr:row>21</xdr:row>
      <xdr:rowOff>0</xdr:rowOff>
    </xdr:to>
    <xdr:pic>
      <xdr:nvPicPr>
        <xdr:cNvPr id="5" name="Рисунок 13"/>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1895475" y="4000500"/>
          <a:ext cx="2714625" cy="180975"/>
        </a:xfrm>
        <a:prstGeom prst="rect">
          <a:avLst/>
        </a:prstGeom>
        <a:noFill/>
        <a:ln w="9525" cmpd="sng">
          <a:noFill/>
        </a:ln>
      </xdr:spPr>
    </xdr:pic>
    <xdr:clientData/>
  </xdr:twoCellAnchor>
  <xdr:twoCellAnchor>
    <xdr:from>
      <xdr:col>2</xdr:col>
      <xdr:colOff>0</xdr:colOff>
      <xdr:row>44</xdr:row>
      <xdr:rowOff>0</xdr:rowOff>
    </xdr:from>
    <xdr:to>
      <xdr:col>2</xdr:col>
      <xdr:colOff>4638675</xdr:colOff>
      <xdr:row>45</xdr:row>
      <xdr:rowOff>171450</xdr:rowOff>
    </xdr:to>
    <xdr:pic>
      <xdr:nvPicPr>
        <xdr:cNvPr id="6" name="Рисунок 14"/>
        <xdr:cNvPicPr preferRelativeResize="1">
          <a:picLocks noChangeAspect="1"/>
        </xdr:cNvPicPr>
      </xdr:nvPicPr>
      <xdr:blipFill>
        <a:blip r:embed="rId6">
          <a:clrChange>
            <a:clrFrom>
              <a:srgbClr val="FFFFFF"/>
            </a:clrFrom>
            <a:clrTo>
              <a:srgbClr val="FFFFFF">
                <a:alpha val="0"/>
              </a:srgbClr>
            </a:clrTo>
          </a:clrChange>
        </a:blip>
        <a:stretch>
          <a:fillRect/>
        </a:stretch>
      </xdr:blipFill>
      <xdr:spPr>
        <a:xfrm>
          <a:off x="1895475" y="9544050"/>
          <a:ext cx="463867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3390900</xdr:colOff>
      <xdr:row>2</xdr:row>
      <xdr:rowOff>0</xdr:rowOff>
    </xdr:to>
    <xdr:pic>
      <xdr:nvPicPr>
        <xdr:cNvPr id="1" name="Рисунок 6"/>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895475" y="238125"/>
          <a:ext cx="3390900" cy="180975"/>
        </a:xfrm>
        <a:prstGeom prst="rect">
          <a:avLst/>
        </a:prstGeom>
        <a:noFill/>
        <a:ln w="9525" cmpd="sng">
          <a:noFill/>
        </a:ln>
      </xdr:spPr>
    </xdr:pic>
    <xdr:clientData/>
  </xdr:twoCellAnchor>
  <xdr:twoCellAnchor>
    <xdr:from>
      <xdr:col>2</xdr:col>
      <xdr:colOff>0</xdr:colOff>
      <xdr:row>3</xdr:row>
      <xdr:rowOff>0</xdr:rowOff>
    </xdr:from>
    <xdr:to>
      <xdr:col>2</xdr:col>
      <xdr:colOff>4067175</xdr:colOff>
      <xdr:row>4</xdr:row>
      <xdr:rowOff>0</xdr:rowOff>
    </xdr:to>
    <xdr:pic>
      <xdr:nvPicPr>
        <xdr:cNvPr id="2" name="Рисунок 1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895475" y="600075"/>
          <a:ext cx="4067175" cy="180975"/>
        </a:xfrm>
        <a:prstGeom prst="rect">
          <a:avLst/>
        </a:prstGeom>
        <a:noFill/>
        <a:ln w="9525" cmpd="sng">
          <a:noFill/>
        </a:ln>
      </xdr:spPr>
    </xdr:pic>
    <xdr:clientData/>
  </xdr:twoCellAnchor>
  <xdr:twoCellAnchor>
    <xdr:from>
      <xdr:col>2</xdr:col>
      <xdr:colOff>0</xdr:colOff>
      <xdr:row>18</xdr:row>
      <xdr:rowOff>0</xdr:rowOff>
    </xdr:from>
    <xdr:to>
      <xdr:col>2</xdr:col>
      <xdr:colOff>2000250</xdr:colOff>
      <xdr:row>19</xdr:row>
      <xdr:rowOff>0</xdr:rowOff>
    </xdr:to>
    <xdr:pic>
      <xdr:nvPicPr>
        <xdr:cNvPr id="3" name="Рисунок 1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1895475" y="3552825"/>
          <a:ext cx="2000250" cy="180975"/>
        </a:xfrm>
        <a:prstGeom prst="rect">
          <a:avLst/>
        </a:prstGeom>
        <a:noFill/>
        <a:ln w="9525" cmpd="sng">
          <a:noFill/>
        </a:ln>
      </xdr:spPr>
    </xdr:pic>
    <xdr:clientData/>
  </xdr:twoCellAnchor>
  <xdr:twoCellAnchor>
    <xdr:from>
      <xdr:col>2</xdr:col>
      <xdr:colOff>0</xdr:colOff>
      <xdr:row>29</xdr:row>
      <xdr:rowOff>0</xdr:rowOff>
    </xdr:from>
    <xdr:to>
      <xdr:col>2</xdr:col>
      <xdr:colOff>2038350</xdr:colOff>
      <xdr:row>29</xdr:row>
      <xdr:rowOff>180975</xdr:rowOff>
    </xdr:to>
    <xdr:pic>
      <xdr:nvPicPr>
        <xdr:cNvPr id="4" name="Рисунок 1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895475" y="6286500"/>
          <a:ext cx="2038350" cy="180975"/>
        </a:xfrm>
        <a:prstGeom prst="rect">
          <a:avLst/>
        </a:prstGeom>
        <a:noFill/>
        <a:ln w="9525" cmpd="sng">
          <a:noFill/>
        </a:ln>
      </xdr:spPr>
    </xdr:pic>
    <xdr:clientData/>
  </xdr:twoCellAnchor>
  <xdr:twoCellAnchor>
    <xdr:from>
      <xdr:col>2</xdr:col>
      <xdr:colOff>0</xdr:colOff>
      <xdr:row>40</xdr:row>
      <xdr:rowOff>0</xdr:rowOff>
    </xdr:from>
    <xdr:to>
      <xdr:col>2</xdr:col>
      <xdr:colOff>2867025</xdr:colOff>
      <xdr:row>40</xdr:row>
      <xdr:rowOff>180975</xdr:rowOff>
    </xdr:to>
    <xdr:pic>
      <xdr:nvPicPr>
        <xdr:cNvPr id="5" name="Рисунок 15"/>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1895475" y="8486775"/>
          <a:ext cx="286702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4" sqref="A14"/>
    </sheetView>
  </sheetViews>
  <sheetFormatPr defaultColWidth="9.140625" defaultRowHeight="15"/>
  <sheetData/>
  <sheetProtection/>
  <printOptions/>
  <pageMargins left="0.7" right="0.7" top="0.75" bottom="0.75" header="0.3" footer="0.3"/>
  <pageSetup horizontalDpi="600" verticalDpi="600" orientation="portrait" paperSize="9" r:id="rId3"/>
  <legacyDrawing r:id="rId2"/>
  <oleObjects>
    <oleObject progId="Word.Document.8" shapeId="1347355" r:id="rId1"/>
  </oleObjects>
</worksheet>
</file>

<file path=xl/worksheets/sheet2.xml><?xml version="1.0" encoding="utf-8"?>
<worksheet xmlns="http://schemas.openxmlformats.org/spreadsheetml/2006/main" xmlns:r="http://schemas.openxmlformats.org/officeDocument/2006/relationships">
  <dimension ref="A1:P11"/>
  <sheetViews>
    <sheetView zoomScalePageLayoutView="0" workbookViewId="0" topLeftCell="D1">
      <selection activeCell="D12" sqref="D12"/>
    </sheetView>
  </sheetViews>
  <sheetFormatPr defaultColWidth="8.8515625" defaultRowHeight="15"/>
  <cols>
    <col min="1" max="1" width="12.421875" style="5" customWidth="1"/>
    <col min="2" max="2" width="9.28125" style="5" customWidth="1"/>
    <col min="3" max="3" width="75.140625" style="5" customWidth="1"/>
    <col min="4" max="4" width="11.140625" style="5" customWidth="1"/>
    <col min="5" max="9" width="8.8515625" style="5" customWidth="1"/>
    <col min="10" max="10" width="10.140625" style="5" customWidth="1"/>
    <col min="11" max="11" width="10.8515625" style="5" customWidth="1"/>
    <col min="12" max="12" width="10.00390625" style="5" customWidth="1"/>
    <col min="13" max="13" width="10.28125" style="5" customWidth="1"/>
    <col min="14" max="16384" width="8.8515625" style="5" customWidth="1"/>
  </cols>
  <sheetData>
    <row r="1" ht="18.75">
      <c r="A1" s="42" t="s">
        <v>99</v>
      </c>
    </row>
    <row r="2" ht="14.25" customHeight="1">
      <c r="C2"/>
    </row>
    <row r="3" ht="14.25" customHeight="1" thickBot="1"/>
    <row r="4" spans="1:16" ht="14.25" customHeight="1">
      <c r="A4" s="104" t="s">
        <v>104</v>
      </c>
      <c r="B4" s="105"/>
      <c r="C4" s="105"/>
      <c r="D4" s="101">
        <f>'Input Variables'!D$3</f>
        <v>40909</v>
      </c>
      <c r="E4" s="101">
        <f>'Input Variables'!E$3</f>
        <v>40940</v>
      </c>
      <c r="F4" s="101">
        <f>'Input Variables'!F$3</f>
        <v>40969</v>
      </c>
      <c r="G4" s="101">
        <f>'Input Variables'!G$3</f>
        <v>41000</v>
      </c>
      <c r="H4" s="101">
        <f>'Input Variables'!H$3</f>
        <v>41030</v>
      </c>
      <c r="I4" s="101">
        <f>'Input Variables'!I$3</f>
        <v>41061</v>
      </c>
      <c r="J4" s="101">
        <f>'Input Variables'!J$3</f>
        <v>41091</v>
      </c>
      <c r="K4" s="101">
        <f>'Input Variables'!K$3</f>
        <v>41122</v>
      </c>
      <c r="L4" s="101">
        <f>'Input Variables'!L$3</f>
        <v>41153</v>
      </c>
      <c r="M4" s="101">
        <f>'Input Variables'!M$3</f>
        <v>41183</v>
      </c>
      <c r="N4" s="101">
        <f>'Input Variables'!N$3</f>
        <v>41214</v>
      </c>
      <c r="O4" s="98">
        <f>'Input Variables'!O$3</f>
        <v>41244</v>
      </c>
      <c r="P4" s="84" t="s">
        <v>6</v>
      </c>
    </row>
    <row r="5" spans="1:16" ht="1.5" customHeight="1">
      <c r="A5" s="106"/>
      <c r="B5" s="107"/>
      <c r="C5" s="107"/>
      <c r="D5" s="102"/>
      <c r="E5" s="102"/>
      <c r="F5" s="102"/>
      <c r="G5" s="102"/>
      <c r="H5" s="102"/>
      <c r="I5" s="102"/>
      <c r="J5" s="102"/>
      <c r="K5" s="102"/>
      <c r="L5" s="102"/>
      <c r="M5" s="102"/>
      <c r="N5" s="102"/>
      <c r="O5" s="99"/>
      <c r="P5" s="85"/>
    </row>
    <row r="6" spans="1:16" ht="14.25" customHeight="1" thickBot="1">
      <c r="A6" s="34" t="s">
        <v>7</v>
      </c>
      <c r="B6" s="35" t="s">
        <v>8</v>
      </c>
      <c r="C6" s="35" t="s">
        <v>0</v>
      </c>
      <c r="D6" s="103"/>
      <c r="E6" s="103"/>
      <c r="F6" s="103"/>
      <c r="G6" s="103"/>
      <c r="H6" s="103"/>
      <c r="I6" s="103"/>
      <c r="J6" s="103"/>
      <c r="K6" s="103"/>
      <c r="L6" s="103"/>
      <c r="M6" s="103"/>
      <c r="N6" s="103"/>
      <c r="O6" s="100"/>
      <c r="P6" s="86">
        <v>2012</v>
      </c>
    </row>
    <row r="7" spans="1:16" ht="14.25" customHeight="1">
      <c r="A7" s="27" t="s">
        <v>100</v>
      </c>
      <c r="B7" s="37" t="s">
        <v>69</v>
      </c>
      <c r="C7" s="75" t="s">
        <v>105</v>
      </c>
      <c r="D7" s="76">
        <f>'Baseline Emissions'!D61-'Project Emissions'!D55</f>
        <v>34593</v>
      </c>
      <c r="E7" s="76">
        <f>'Baseline Emissions'!E61-'Project Emissions'!E55</f>
        <v>11897</v>
      </c>
      <c r="F7" s="76">
        <f>'Baseline Emissions'!F61-'Project Emissions'!F55</f>
        <v>14846</v>
      </c>
      <c r="G7" s="76">
        <f>'Baseline Emissions'!G61-'Project Emissions'!G55</f>
        <v>49138</v>
      </c>
      <c r="H7" s="76">
        <f>'Baseline Emissions'!H61-'Project Emissions'!H55</f>
        <v>28798</v>
      </c>
      <c r="I7" s="76">
        <f>'Baseline Emissions'!I61-'Project Emissions'!I55</f>
        <v>24837</v>
      </c>
      <c r="J7" s="76">
        <f>'Baseline Emissions'!J61-'Project Emissions'!J55</f>
        <v>52266</v>
      </c>
      <c r="K7" s="76">
        <f>'Baseline Emissions'!K61-'Project Emissions'!K55</f>
        <v>28960</v>
      </c>
      <c r="L7" s="76">
        <f>'Baseline Emissions'!L61-'Project Emissions'!L55</f>
        <v>37664</v>
      </c>
      <c r="M7" s="76">
        <f>'Baseline Emissions'!M61-'Project Emissions'!M55</f>
        <v>58245</v>
      </c>
      <c r="N7" s="76">
        <f>'Baseline Emissions'!N61-'Project Emissions'!N55</f>
        <v>56492</v>
      </c>
      <c r="O7" s="81">
        <f>'Baseline Emissions'!O61-'Project Emissions'!O55</f>
        <v>2077</v>
      </c>
      <c r="P7" s="83">
        <f>SUM(D7:O7)</f>
        <v>399813</v>
      </c>
    </row>
    <row r="8" spans="1:16" ht="14.25" customHeight="1">
      <c r="A8" s="36" t="s">
        <v>101</v>
      </c>
      <c r="B8" s="37" t="s">
        <v>69</v>
      </c>
      <c r="C8" s="75" t="s">
        <v>106</v>
      </c>
      <c r="D8" s="58">
        <f>'Baseline Emissions'!D62-'Project Emissions'!D56</f>
        <v>-2279</v>
      </c>
      <c r="E8" s="58">
        <f>'Baseline Emissions'!E62-'Project Emissions'!E56</f>
        <v>-4037</v>
      </c>
      <c r="F8" s="58">
        <f>'Baseline Emissions'!F62-'Project Emissions'!F56</f>
        <v>-2444</v>
      </c>
      <c r="G8" s="58">
        <f>'Baseline Emissions'!G62-'Project Emissions'!G56</f>
        <v>-1543</v>
      </c>
      <c r="H8" s="58">
        <f>'Baseline Emissions'!H62-'Project Emissions'!H56</f>
        <v>-1867</v>
      </c>
      <c r="I8" s="58">
        <f>'Baseline Emissions'!I62-'Project Emissions'!I56</f>
        <v>-1582</v>
      </c>
      <c r="J8" s="58">
        <f>'Baseline Emissions'!J62-'Project Emissions'!J56</f>
        <v>-2015</v>
      </c>
      <c r="K8" s="58">
        <f>'Baseline Emissions'!K62-'Project Emissions'!K56</f>
        <v>-2252</v>
      </c>
      <c r="L8" s="58">
        <f>'Baseline Emissions'!L62-'Project Emissions'!L56</f>
        <v>-1764</v>
      </c>
      <c r="M8" s="58">
        <f>'Baseline Emissions'!M62-'Project Emissions'!M56</f>
        <v>-2764</v>
      </c>
      <c r="N8" s="58">
        <f>'Baseline Emissions'!N62-'Project Emissions'!N56</f>
        <v>-1340</v>
      </c>
      <c r="O8" s="60">
        <f>'Baseline Emissions'!O62-'Project Emissions'!O56</f>
        <v>-2148</v>
      </c>
      <c r="P8" s="83">
        <f>SUM(D8:O8)</f>
        <v>-26035</v>
      </c>
    </row>
    <row r="9" spans="1:16" ht="14.25" customHeight="1">
      <c r="A9" s="36" t="s">
        <v>102</v>
      </c>
      <c r="B9" s="37" t="s">
        <v>69</v>
      </c>
      <c r="C9" s="70" t="s">
        <v>107</v>
      </c>
      <c r="D9" s="58">
        <f>'Baseline Emissions'!D63-'Project Emissions'!D57</f>
        <v>849</v>
      </c>
      <c r="E9" s="58">
        <f>'Baseline Emissions'!E63-'Project Emissions'!E57</f>
        <v>373</v>
      </c>
      <c r="F9" s="58">
        <f>'Baseline Emissions'!F63-'Project Emissions'!F57</f>
        <v>367</v>
      </c>
      <c r="G9" s="58">
        <f>'Baseline Emissions'!G63-'Project Emissions'!G57</f>
        <v>1255</v>
      </c>
      <c r="H9" s="58">
        <f>'Baseline Emissions'!H63-'Project Emissions'!H57</f>
        <v>616</v>
      </c>
      <c r="I9" s="58">
        <f>'Baseline Emissions'!I63-'Project Emissions'!I57</f>
        <v>544</v>
      </c>
      <c r="J9" s="58">
        <f>'Baseline Emissions'!J63-'Project Emissions'!J57</f>
        <v>1257</v>
      </c>
      <c r="K9" s="58">
        <f>'Baseline Emissions'!K63-'Project Emissions'!K57</f>
        <v>696</v>
      </c>
      <c r="L9" s="58">
        <f>'Baseline Emissions'!L63-'Project Emissions'!L57</f>
        <v>843</v>
      </c>
      <c r="M9" s="58">
        <f>'Baseline Emissions'!M63-'Project Emissions'!M57</f>
        <v>919</v>
      </c>
      <c r="N9" s="58">
        <f>'Baseline Emissions'!N63-'Project Emissions'!N57</f>
        <v>718</v>
      </c>
      <c r="O9" s="60">
        <f>'Baseline Emissions'!O63-'Project Emissions'!O57</f>
        <v>106</v>
      </c>
      <c r="P9" s="83">
        <f>SUM(D9:O9)</f>
        <v>8543</v>
      </c>
    </row>
    <row r="10" spans="1:16" s="43" customFormat="1" ht="15.75" customHeight="1">
      <c r="A10" s="36" t="s">
        <v>103</v>
      </c>
      <c r="B10" s="37" t="s">
        <v>69</v>
      </c>
      <c r="C10" s="75" t="s">
        <v>108</v>
      </c>
      <c r="D10" s="58">
        <f>'Baseline Emissions'!D64-'Project Emissions'!D58</f>
        <v>1225</v>
      </c>
      <c r="E10" s="58">
        <f>'Baseline Emissions'!E64-'Project Emissions'!E58</f>
        <v>554</v>
      </c>
      <c r="F10" s="58">
        <f>'Baseline Emissions'!F64-'Project Emissions'!F58</f>
        <v>543</v>
      </c>
      <c r="G10" s="58">
        <f>'Baseline Emissions'!G64-'Project Emissions'!G58</f>
        <v>1579</v>
      </c>
      <c r="H10" s="58">
        <f>'Baseline Emissions'!H64-'Project Emissions'!H58</f>
        <v>930</v>
      </c>
      <c r="I10" s="58">
        <f>'Baseline Emissions'!I64-'Project Emissions'!I58</f>
        <v>817</v>
      </c>
      <c r="J10" s="58">
        <f>'Baseline Emissions'!J64-'Project Emissions'!J58</f>
        <v>1813</v>
      </c>
      <c r="K10" s="58">
        <f>'Baseline Emissions'!K64-'Project Emissions'!K58</f>
        <v>1077</v>
      </c>
      <c r="L10" s="58">
        <f>'Baseline Emissions'!L64-'Project Emissions'!L58</f>
        <v>1422</v>
      </c>
      <c r="M10" s="58">
        <f>'Baseline Emissions'!M64-'Project Emissions'!M58</f>
        <v>2081</v>
      </c>
      <c r="N10" s="58">
        <f>'Baseline Emissions'!N64-'Project Emissions'!N58</f>
        <v>1617</v>
      </c>
      <c r="O10" s="60">
        <f>'Baseline Emissions'!O64-'Project Emissions'!O58</f>
        <v>61</v>
      </c>
      <c r="P10" s="83">
        <f>SUM(D10:O10)</f>
        <v>13719</v>
      </c>
    </row>
    <row r="11" spans="1:16" ht="15.75" customHeight="1" thickBot="1">
      <c r="A11" s="45" t="s">
        <v>111</v>
      </c>
      <c r="B11" s="46" t="s">
        <v>69</v>
      </c>
      <c r="C11" s="68" t="s">
        <v>109</v>
      </c>
      <c r="D11" s="61">
        <f>'Baseline Emissions'!D65-'Project Emissions'!D59</f>
        <v>34388</v>
      </c>
      <c r="E11" s="61">
        <f>'Baseline Emissions'!E65-'Project Emissions'!E59</f>
        <v>8787</v>
      </c>
      <c r="F11" s="61">
        <f>'Baseline Emissions'!F65-'Project Emissions'!F59</f>
        <v>13312</v>
      </c>
      <c r="G11" s="61">
        <f>'Baseline Emissions'!G65-'Project Emissions'!G59</f>
        <v>50429</v>
      </c>
      <c r="H11" s="61">
        <f>'Baseline Emissions'!H65-'Project Emissions'!H59</f>
        <v>28477</v>
      </c>
      <c r="I11" s="61">
        <f>'Baseline Emissions'!I65-'Project Emissions'!I59</f>
        <v>24616</v>
      </c>
      <c r="J11" s="61">
        <f>'Baseline Emissions'!J65-'Project Emissions'!J59</f>
        <v>53321</v>
      </c>
      <c r="K11" s="61">
        <f>'Baseline Emissions'!K65-'Project Emissions'!K59</f>
        <v>28481</v>
      </c>
      <c r="L11" s="61">
        <f>'Baseline Emissions'!L65-'Project Emissions'!L59</f>
        <v>38165</v>
      </c>
      <c r="M11" s="61">
        <f>'Baseline Emissions'!M65-'Project Emissions'!M59</f>
        <v>58481</v>
      </c>
      <c r="N11" s="61">
        <f>'Baseline Emissions'!N65-'Project Emissions'!N59</f>
        <v>57487</v>
      </c>
      <c r="O11" s="82">
        <f>'Baseline Emissions'!O65-'Project Emissions'!O59</f>
        <v>96</v>
      </c>
      <c r="P11" s="87">
        <f>SUM(D11:O11)</f>
        <v>396040</v>
      </c>
    </row>
    <row r="16" ht="14.25" customHeight="1"/>
    <row r="17" ht="14.25" customHeight="1"/>
    <row r="18" ht="14.25" customHeight="1"/>
    <row r="19" ht="14.25" customHeight="1"/>
    <row r="20" ht="14.25" customHeight="1"/>
    <row r="22" ht="14.25" customHeight="1"/>
    <row r="23" ht="14.25" customHeight="1"/>
    <row r="33" ht="17.25" customHeight="1"/>
    <row r="34" ht="14.25" customHeight="1"/>
    <row r="35" ht="14.25" customHeight="1"/>
    <row r="45" ht="14.25" customHeight="1"/>
    <row r="46" ht="14.25" customHeight="1"/>
    <row r="53" ht="14.25" customHeight="1"/>
  </sheetData>
  <sheetProtection/>
  <mergeCells count="13">
    <mergeCell ref="A4:C5"/>
    <mergeCell ref="D4:D6"/>
    <mergeCell ref="E4:E6"/>
    <mergeCell ref="L4:L6"/>
    <mergeCell ref="M4:M6"/>
    <mergeCell ref="N4:N6"/>
    <mergeCell ref="O4:O6"/>
    <mergeCell ref="F4:F6"/>
    <mergeCell ref="G4:G6"/>
    <mergeCell ref="H4:H6"/>
    <mergeCell ref="I4:I6"/>
    <mergeCell ref="J4:J6"/>
    <mergeCell ref="K4:K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E10"/>
  <sheetViews>
    <sheetView zoomScalePageLayoutView="0" workbookViewId="0" topLeftCell="A1">
      <selection activeCell="E10" sqref="E10"/>
    </sheetView>
  </sheetViews>
  <sheetFormatPr defaultColWidth="8.8515625" defaultRowHeight="15"/>
  <cols>
    <col min="1" max="1" width="14.28125" style="5" customWidth="1"/>
    <col min="2" max="2" width="16.421875" style="5" customWidth="1"/>
    <col min="3" max="3" width="42.7109375" style="5" customWidth="1"/>
    <col min="4" max="4" width="60.421875" style="5" customWidth="1"/>
    <col min="5" max="5" width="11.28125" style="5" customWidth="1"/>
    <col min="6" max="6" width="12.57421875" style="5" customWidth="1"/>
    <col min="7" max="16384" width="8.8515625" style="5" customWidth="1"/>
  </cols>
  <sheetData>
    <row r="2" spans="1:2" ht="24" thickBot="1">
      <c r="A2" s="3" t="s">
        <v>19</v>
      </c>
      <c r="B2" s="4"/>
    </row>
    <row r="3" spans="1:5" ht="48.75" customHeight="1">
      <c r="A3" s="24" t="s">
        <v>5</v>
      </c>
      <c r="B3" s="25" t="s">
        <v>8</v>
      </c>
      <c r="C3" s="25" t="s">
        <v>0</v>
      </c>
      <c r="D3" s="25" t="s">
        <v>9</v>
      </c>
      <c r="E3" s="26" t="s">
        <v>10</v>
      </c>
    </row>
    <row r="4" spans="1:5" ht="30" customHeight="1">
      <c r="A4" s="27" t="s">
        <v>12</v>
      </c>
      <c r="B4" s="23" t="s">
        <v>23</v>
      </c>
      <c r="C4" s="23" t="s">
        <v>24</v>
      </c>
      <c r="D4" s="23" t="s">
        <v>25</v>
      </c>
      <c r="E4" s="30">
        <v>6.684</v>
      </c>
    </row>
    <row r="5" spans="1:5" ht="46.5" customHeight="1">
      <c r="A5" s="27" t="s">
        <v>27</v>
      </c>
      <c r="B5" s="23" t="s">
        <v>22</v>
      </c>
      <c r="C5" s="23" t="s">
        <v>30</v>
      </c>
      <c r="D5" s="23" t="s">
        <v>31</v>
      </c>
      <c r="E5" s="31">
        <v>0.0946</v>
      </c>
    </row>
    <row r="6" spans="1:5" ht="52.5" customHeight="1">
      <c r="A6" s="27" t="s">
        <v>26</v>
      </c>
      <c r="B6" s="23" t="s">
        <v>22</v>
      </c>
      <c r="C6" s="23" t="s">
        <v>29</v>
      </c>
      <c r="D6" s="23" t="s">
        <v>28</v>
      </c>
      <c r="E6" s="31">
        <v>0.0561</v>
      </c>
    </row>
    <row r="7" spans="1:5" ht="48" customHeight="1">
      <c r="A7" s="27" t="s">
        <v>32</v>
      </c>
      <c r="B7" s="23" t="s">
        <v>33</v>
      </c>
      <c r="C7" s="23" t="s">
        <v>34</v>
      </c>
      <c r="D7" s="23" t="s">
        <v>35</v>
      </c>
      <c r="E7" s="31">
        <v>0.0653</v>
      </c>
    </row>
    <row r="8" spans="1:5" ht="62.25" customHeight="1">
      <c r="A8" s="27" t="s">
        <v>36</v>
      </c>
      <c r="B8" s="23" t="s">
        <v>42</v>
      </c>
      <c r="C8" s="23" t="s">
        <v>37</v>
      </c>
      <c r="D8" s="23" t="s">
        <v>38</v>
      </c>
      <c r="E8" s="31">
        <v>17.39</v>
      </c>
    </row>
    <row r="9" spans="1:5" ht="60" customHeight="1">
      <c r="A9" s="27" t="s">
        <v>39</v>
      </c>
      <c r="B9" s="23" t="s">
        <v>15</v>
      </c>
      <c r="C9" s="23" t="s">
        <v>40</v>
      </c>
      <c r="D9" s="23" t="s">
        <v>41</v>
      </c>
      <c r="E9" s="31">
        <v>0.9939</v>
      </c>
    </row>
    <row r="10" spans="1:5" ht="15.75" thickBot="1">
      <c r="A10" s="28"/>
      <c r="B10" s="29" t="s">
        <v>58</v>
      </c>
      <c r="C10" s="29" t="s">
        <v>13</v>
      </c>
      <c r="D10" s="29" t="s">
        <v>4</v>
      </c>
      <c r="E10" s="32">
        <v>4.1868E-06</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O19"/>
  <sheetViews>
    <sheetView zoomScalePageLayoutView="0" workbookViewId="0" topLeftCell="B1">
      <selection activeCell="D17" sqref="D17"/>
    </sheetView>
  </sheetViews>
  <sheetFormatPr defaultColWidth="8.8515625" defaultRowHeight="15"/>
  <cols>
    <col min="1" max="1" width="11.421875" style="2" customWidth="1"/>
    <col min="2" max="2" width="50.28125" style="2" customWidth="1"/>
    <col min="3" max="4" width="16.57421875" style="2" customWidth="1"/>
    <col min="5" max="5" width="10.421875" style="2" customWidth="1"/>
    <col min="6" max="16384" width="8.8515625" style="2" customWidth="1"/>
  </cols>
  <sheetData>
    <row r="2" s="12" customFormat="1" ht="19.5" thickBot="1">
      <c r="A2" s="1" t="s">
        <v>43</v>
      </c>
    </row>
    <row r="3" spans="1:15" ht="14.25" customHeight="1">
      <c r="A3" s="110" t="s">
        <v>5</v>
      </c>
      <c r="B3" s="112" t="s">
        <v>0</v>
      </c>
      <c r="C3" s="112" t="s">
        <v>1</v>
      </c>
      <c r="D3" s="114">
        <v>40909</v>
      </c>
      <c r="E3" s="108">
        <v>40940</v>
      </c>
      <c r="F3" s="108">
        <v>40969</v>
      </c>
      <c r="G3" s="108">
        <v>41000</v>
      </c>
      <c r="H3" s="108">
        <v>41030</v>
      </c>
      <c r="I3" s="108">
        <v>41061</v>
      </c>
      <c r="J3" s="108">
        <v>41091</v>
      </c>
      <c r="K3" s="108">
        <v>41122</v>
      </c>
      <c r="L3" s="108">
        <v>41153</v>
      </c>
      <c r="M3" s="108">
        <v>41183</v>
      </c>
      <c r="N3" s="108">
        <v>41214</v>
      </c>
      <c r="O3" s="108">
        <v>41244</v>
      </c>
    </row>
    <row r="4" spans="1:15" ht="19.5" customHeight="1">
      <c r="A4" s="111"/>
      <c r="B4" s="113"/>
      <c r="C4" s="113"/>
      <c r="D4" s="115"/>
      <c r="E4" s="109"/>
      <c r="F4" s="109"/>
      <c r="G4" s="109"/>
      <c r="H4" s="109"/>
      <c r="I4" s="109"/>
      <c r="J4" s="109"/>
      <c r="K4" s="109"/>
      <c r="L4" s="109"/>
      <c r="M4" s="109"/>
      <c r="N4" s="109"/>
      <c r="O4" s="109"/>
    </row>
    <row r="5" spans="1:15" ht="15.75" customHeight="1">
      <c r="A5" s="6" t="s">
        <v>44</v>
      </c>
      <c r="B5" s="7" t="s">
        <v>48</v>
      </c>
      <c r="C5" s="8" t="s">
        <v>2</v>
      </c>
      <c r="D5" s="88">
        <v>119694</v>
      </c>
      <c r="E5" s="88">
        <v>54851</v>
      </c>
      <c r="F5" s="88">
        <v>52853</v>
      </c>
      <c r="G5" s="88">
        <v>150752</v>
      </c>
      <c r="H5" s="88">
        <v>88519</v>
      </c>
      <c r="I5" s="88">
        <v>77457</v>
      </c>
      <c r="J5" s="88">
        <v>174804</v>
      </c>
      <c r="K5" s="88">
        <v>144962</v>
      </c>
      <c r="L5" s="88">
        <v>160250</v>
      </c>
      <c r="M5" s="88">
        <v>216570</v>
      </c>
      <c r="N5" s="88">
        <v>169434</v>
      </c>
      <c r="O5" s="88">
        <v>10095</v>
      </c>
    </row>
    <row r="6" spans="1:15" s="11" customFormat="1" ht="15.75" customHeight="1">
      <c r="A6" s="94" t="s">
        <v>49</v>
      </c>
      <c r="B6" s="95" t="s">
        <v>50</v>
      </c>
      <c r="C6" s="96" t="s">
        <v>51</v>
      </c>
      <c r="D6" s="97">
        <v>361324</v>
      </c>
      <c r="E6" s="97">
        <v>1056181</v>
      </c>
      <c r="F6" s="97">
        <v>297597</v>
      </c>
      <c r="G6" s="97">
        <v>238076</v>
      </c>
      <c r="H6" s="97">
        <v>197467</v>
      </c>
      <c r="I6" s="97">
        <v>96840</v>
      </c>
      <c r="J6" s="97">
        <v>459547</v>
      </c>
      <c r="K6" s="97">
        <v>223273.00000000003</v>
      </c>
      <c r="L6" s="97">
        <v>217685.99999999997</v>
      </c>
      <c r="M6" s="11">
        <v>562286</v>
      </c>
      <c r="N6" s="11">
        <v>156377</v>
      </c>
      <c r="O6" s="11">
        <v>514420.00000000006</v>
      </c>
    </row>
    <row r="7" spans="1:15" ht="15.75" customHeight="1">
      <c r="A7" s="6" t="s">
        <v>45</v>
      </c>
      <c r="B7" s="7" t="s">
        <v>54</v>
      </c>
      <c r="C7" s="8" t="s">
        <v>55</v>
      </c>
      <c r="D7" s="15">
        <f>ROUND('Fixed Parameters'!$E$10*'Input Variables'!D8,5)</f>
        <v>0.03407</v>
      </c>
      <c r="E7" s="15">
        <f>ROUND('Fixed Parameters'!$E$10*'Input Variables'!E8,5)</f>
        <v>0.03399</v>
      </c>
      <c r="F7" s="15">
        <f>ROUND('Fixed Parameters'!$E$10*'Input Variables'!F8,5)</f>
        <v>0.03404</v>
      </c>
      <c r="G7" s="15">
        <f>ROUND('Fixed Parameters'!$E$10*'Input Variables'!G8,5)</f>
        <v>0.03432</v>
      </c>
      <c r="H7" s="15">
        <f>ROUND('Fixed Parameters'!$E$10*'Input Variables'!H8,5)</f>
        <v>0.0345</v>
      </c>
      <c r="I7" s="15">
        <f>ROUND('Fixed Parameters'!$E$10*'Input Variables'!I8,5)</f>
        <v>0.0346</v>
      </c>
      <c r="J7" s="15">
        <f>ROUND('Fixed Parameters'!$E$10*'Input Variables'!J8,5)</f>
        <v>0.03461</v>
      </c>
      <c r="K7" s="15">
        <f>ROUND('Fixed Parameters'!$E$10*'Input Variables'!K8,5)</f>
        <v>0.03459</v>
      </c>
      <c r="L7" s="15">
        <f>ROUND('Fixed Parameters'!$E$10*'Input Variables'!L8,5)</f>
        <v>0.03459</v>
      </c>
      <c r="M7" s="15">
        <f>ROUND('Fixed Parameters'!$E$10*'Input Variables'!M8,5)</f>
        <v>0.03438</v>
      </c>
      <c r="N7" s="15">
        <f>ROUND('Fixed Parameters'!$E$10*'Input Variables'!N8,5)</f>
        <v>0.0342</v>
      </c>
      <c r="O7" s="15">
        <f>ROUND('Fixed Parameters'!$E$10*'Input Variables'!O8,5)</f>
        <v>0.03413</v>
      </c>
    </row>
    <row r="8" spans="1:15" s="17" customFormat="1" ht="10.5" customHeight="1">
      <c r="A8" s="16"/>
      <c r="B8" s="18" t="s">
        <v>54</v>
      </c>
      <c r="C8" s="13" t="s">
        <v>56</v>
      </c>
      <c r="D8" s="89">
        <v>8137</v>
      </c>
      <c r="E8" s="89">
        <v>8118</v>
      </c>
      <c r="F8" s="89">
        <v>8131</v>
      </c>
      <c r="G8" s="89">
        <v>8198</v>
      </c>
      <c r="H8" s="89">
        <v>8240</v>
      </c>
      <c r="I8" s="89">
        <v>8265</v>
      </c>
      <c r="J8" s="89">
        <v>8267</v>
      </c>
      <c r="K8" s="89">
        <v>8262</v>
      </c>
      <c r="L8" s="89">
        <v>8262</v>
      </c>
      <c r="M8" s="89">
        <v>8211</v>
      </c>
      <c r="N8" s="89">
        <v>8168</v>
      </c>
      <c r="O8" s="89">
        <v>8153</v>
      </c>
    </row>
    <row r="9" spans="1:15" ht="15.75" customHeight="1">
      <c r="A9" s="6" t="s">
        <v>52</v>
      </c>
      <c r="B9" s="7" t="s">
        <v>53</v>
      </c>
      <c r="C9" s="8" t="s">
        <v>2</v>
      </c>
      <c r="D9" s="88">
        <v>19803</v>
      </c>
      <c r="E9" s="88">
        <v>10350</v>
      </c>
      <c r="F9" s="88">
        <v>8905</v>
      </c>
      <c r="G9" s="88">
        <v>22850</v>
      </c>
      <c r="H9" s="88">
        <v>13350</v>
      </c>
      <c r="I9" s="88">
        <v>11925</v>
      </c>
      <c r="J9" s="88">
        <v>28290</v>
      </c>
      <c r="K9" s="88">
        <v>29438</v>
      </c>
      <c r="L9" s="88">
        <v>29890</v>
      </c>
      <c r="M9" s="88">
        <v>35245</v>
      </c>
      <c r="N9" s="88">
        <v>22815</v>
      </c>
      <c r="O9" s="88">
        <v>1540</v>
      </c>
    </row>
    <row r="10" spans="1:15" ht="15.75" customHeight="1">
      <c r="A10" s="6" t="s">
        <v>46</v>
      </c>
      <c r="B10" s="7" t="s">
        <v>57</v>
      </c>
      <c r="C10" s="8" t="s">
        <v>16</v>
      </c>
      <c r="D10" s="14">
        <f>ROUND(D11*'Fixed Parameters'!$E$10*1000,2)</f>
        <v>21.48</v>
      </c>
      <c r="E10" s="14">
        <f>ROUND(E11*'Fixed Parameters'!$E$10*1000,2)</f>
        <v>21.14</v>
      </c>
      <c r="F10" s="14">
        <f>ROUND(F11*'Fixed Parameters'!$E$10*1000,2)</f>
        <v>21.29</v>
      </c>
      <c r="G10" s="14">
        <f>ROUND(G11*'Fixed Parameters'!$E$10*1000,2)</f>
        <v>21.06</v>
      </c>
      <c r="H10" s="14">
        <f>ROUND(H11*'Fixed Parameters'!$E$10*1000,2)</f>
        <v>21.12</v>
      </c>
      <c r="I10" s="14">
        <f>ROUND(I11*'Fixed Parameters'!$E$10*1000,2)</f>
        <v>21.14</v>
      </c>
      <c r="J10" s="14">
        <f>ROUND(J11*'Fixed Parameters'!$E$10*1000,2)</f>
        <v>21.35</v>
      </c>
      <c r="K10" s="14">
        <f>ROUND(K11*'Fixed Parameters'!$E$10*1000,2)</f>
        <v>22.29</v>
      </c>
      <c r="L10" s="14">
        <f>ROUND(L11*'Fixed Parameters'!$E$10*1000,2)</f>
        <v>22.29</v>
      </c>
      <c r="M10" s="14">
        <f>ROUND(M11*'Fixed Parameters'!$E$10*1000,2)</f>
        <v>23.19</v>
      </c>
      <c r="N10" s="14">
        <f>ROUND(N11*'Fixed Parameters'!$E$10*1000,2)</f>
        <v>23.22</v>
      </c>
      <c r="O10" s="14">
        <f>ROUND(O11*'Fixed Parameters'!$E$10*1000,2)</f>
        <v>22.71</v>
      </c>
    </row>
    <row r="11" spans="1:15" s="21" customFormat="1" ht="9.75" customHeight="1">
      <c r="A11" s="19"/>
      <c r="B11" s="20" t="s">
        <v>57</v>
      </c>
      <c r="C11" s="13" t="s">
        <v>3</v>
      </c>
      <c r="D11" s="88">
        <v>5130</v>
      </c>
      <c r="E11" s="88">
        <v>5050</v>
      </c>
      <c r="F11" s="88">
        <v>5085</v>
      </c>
      <c r="G11" s="88">
        <v>5030</v>
      </c>
      <c r="H11" s="88">
        <v>5045</v>
      </c>
      <c r="I11" s="88">
        <v>5049</v>
      </c>
      <c r="J11" s="88">
        <v>5100</v>
      </c>
      <c r="K11" s="88">
        <v>5325</v>
      </c>
      <c r="L11" s="88">
        <v>5325</v>
      </c>
      <c r="M11" s="88">
        <v>5540</v>
      </c>
      <c r="N11" s="88">
        <v>5545</v>
      </c>
      <c r="O11" s="88">
        <v>5425</v>
      </c>
    </row>
    <row r="12" spans="1:15" s="21" customFormat="1" ht="60" customHeight="1">
      <c r="A12" s="19" t="s">
        <v>20</v>
      </c>
      <c r="B12" s="7" t="s">
        <v>114</v>
      </c>
      <c r="C12" s="8" t="s">
        <v>21</v>
      </c>
      <c r="D12" s="22">
        <v>1.09</v>
      </c>
      <c r="E12" s="22">
        <v>1.09</v>
      </c>
      <c r="F12" s="22">
        <v>1.09</v>
      </c>
      <c r="G12" s="22">
        <v>1.09</v>
      </c>
      <c r="H12" s="22">
        <v>1.09</v>
      </c>
      <c r="I12" s="22">
        <v>1.09</v>
      </c>
      <c r="J12" s="22">
        <v>1.09</v>
      </c>
      <c r="K12" s="22">
        <v>1.09</v>
      </c>
      <c r="L12" s="22">
        <v>1.09</v>
      </c>
      <c r="M12" s="22">
        <v>1.09</v>
      </c>
      <c r="N12" s="22">
        <v>1.09</v>
      </c>
      <c r="O12" s="22">
        <v>1.09</v>
      </c>
    </row>
    <row r="13" spans="1:15" s="21" customFormat="1" ht="16.5" customHeight="1">
      <c r="A13" s="19" t="s">
        <v>60</v>
      </c>
      <c r="B13" s="7" t="s">
        <v>61</v>
      </c>
      <c r="C13" s="8" t="s">
        <v>17</v>
      </c>
      <c r="D13" s="88">
        <v>9906</v>
      </c>
      <c r="E13" s="88">
        <v>7285</v>
      </c>
      <c r="F13" s="88">
        <v>5694</v>
      </c>
      <c r="G13" s="88">
        <v>11260</v>
      </c>
      <c r="H13" s="88">
        <v>7494</v>
      </c>
      <c r="I13" s="88">
        <v>6509</v>
      </c>
      <c r="J13" s="88">
        <v>13263</v>
      </c>
      <c r="K13" s="88">
        <v>11532</v>
      </c>
      <c r="L13" s="88">
        <v>12083</v>
      </c>
      <c r="M13" s="88">
        <v>16678</v>
      </c>
      <c r="N13" s="88">
        <v>12294</v>
      </c>
      <c r="O13" s="88">
        <v>2630</v>
      </c>
    </row>
    <row r="14" spans="1:15" s="21" customFormat="1" ht="16.5" customHeight="1">
      <c r="A14" s="19" t="s">
        <v>47</v>
      </c>
      <c r="B14" s="7" t="s">
        <v>62</v>
      </c>
      <c r="C14" s="8" t="s">
        <v>17</v>
      </c>
      <c r="D14" s="88">
        <v>896</v>
      </c>
      <c r="E14" s="88">
        <v>514</v>
      </c>
      <c r="F14" s="88">
        <v>396</v>
      </c>
      <c r="G14" s="88">
        <v>1065</v>
      </c>
      <c r="H14" s="88">
        <v>521</v>
      </c>
      <c r="I14" s="88">
        <v>479</v>
      </c>
      <c r="J14" s="88">
        <v>1249</v>
      </c>
      <c r="K14" s="88">
        <v>1365</v>
      </c>
      <c r="L14" s="88">
        <v>1295</v>
      </c>
      <c r="M14" s="88">
        <v>1109</v>
      </c>
      <c r="N14" s="88">
        <v>586</v>
      </c>
      <c r="O14" s="88">
        <v>106</v>
      </c>
    </row>
    <row r="15" spans="1:15" s="21" customFormat="1" ht="33" customHeight="1" thickBot="1">
      <c r="A15" s="91" t="s">
        <v>115</v>
      </c>
      <c r="B15" s="10" t="s">
        <v>63</v>
      </c>
      <c r="C15" s="9" t="s">
        <v>64</v>
      </c>
      <c r="D15" s="90">
        <v>2604</v>
      </c>
      <c r="E15" s="90">
        <v>9623</v>
      </c>
      <c r="F15" s="90">
        <v>2437</v>
      </c>
      <c r="G15" s="90">
        <v>6610</v>
      </c>
      <c r="H15" s="90">
        <v>3692</v>
      </c>
      <c r="I15" s="90">
        <v>2715</v>
      </c>
      <c r="J15" s="90">
        <v>12437</v>
      </c>
      <c r="K15" s="88">
        <v>196128</v>
      </c>
      <c r="L15" s="88">
        <v>97835</v>
      </c>
      <c r="M15" s="88">
        <v>0</v>
      </c>
      <c r="N15" s="88">
        <v>0</v>
      </c>
      <c r="O15" s="90">
        <v>19164</v>
      </c>
    </row>
    <row r="18" ht="15">
      <c r="C18" s="11"/>
    </row>
    <row r="19" ht="15">
      <c r="C19" s="11"/>
    </row>
  </sheetData>
  <sheetProtection/>
  <mergeCells count="15">
    <mergeCell ref="N3:N4"/>
    <mergeCell ref="F3:F4"/>
    <mergeCell ref="D3:D4"/>
    <mergeCell ref="G3:G4"/>
    <mergeCell ref="H3:H4"/>
    <mergeCell ref="I3:I4"/>
    <mergeCell ref="J3:J4"/>
    <mergeCell ref="K3:K4"/>
    <mergeCell ref="L3:L4"/>
    <mergeCell ref="O3:O4"/>
    <mergeCell ref="A3:A4"/>
    <mergeCell ref="B3:B4"/>
    <mergeCell ref="C3:C4"/>
    <mergeCell ref="E3:E4"/>
    <mergeCell ref="M3:M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P67"/>
  <sheetViews>
    <sheetView zoomScalePageLayoutView="0" workbookViewId="0" topLeftCell="D16">
      <selection activeCell="N29" sqref="N29"/>
    </sheetView>
  </sheetViews>
  <sheetFormatPr defaultColWidth="8.8515625" defaultRowHeight="15"/>
  <cols>
    <col min="1" max="1" width="12.421875" style="5" customWidth="1"/>
    <col min="2" max="2" width="16.00390625" style="5" customWidth="1"/>
    <col min="3" max="3" width="88.7109375" style="5" customWidth="1"/>
    <col min="4" max="4" width="11.140625" style="5" customWidth="1"/>
    <col min="5" max="9" width="8.8515625" style="5" customWidth="1"/>
    <col min="10" max="10" width="10.00390625" style="5" customWidth="1"/>
    <col min="11" max="11" width="10.7109375" style="5" customWidth="1"/>
    <col min="12" max="12" width="9.7109375" style="5" customWidth="1"/>
    <col min="13" max="13" width="10.140625" style="5" customWidth="1"/>
    <col min="14" max="14" width="10.57421875" style="5" customWidth="1"/>
    <col min="15" max="15" width="10.7109375" style="5" customWidth="1"/>
    <col min="16" max="16384" width="8.8515625" style="5" customWidth="1"/>
  </cols>
  <sheetData>
    <row r="1" ht="18.75">
      <c r="A1" s="42" t="s">
        <v>14</v>
      </c>
    </row>
    <row r="2" ht="14.25" customHeight="1">
      <c r="C2"/>
    </row>
    <row r="3" ht="14.25" customHeight="1">
      <c r="C3"/>
    </row>
    <row r="4" ht="14.25" customHeight="1">
      <c r="C4"/>
    </row>
    <row r="5" ht="14.25" customHeight="1">
      <c r="C5"/>
    </row>
    <row r="6" ht="14.25" customHeight="1">
      <c r="C6"/>
    </row>
    <row r="7" ht="14.25" customHeight="1">
      <c r="C7"/>
    </row>
    <row r="8" ht="14.25" customHeight="1" thickBot="1">
      <c r="C8"/>
    </row>
    <row r="9" spans="1:15" ht="14.25" customHeight="1">
      <c r="A9" s="104" t="s">
        <v>67</v>
      </c>
      <c r="B9" s="105"/>
      <c r="C9" s="118"/>
      <c r="D9" s="101">
        <f>'Input Variables'!D$3</f>
        <v>40909</v>
      </c>
      <c r="E9" s="101">
        <f>'Input Variables'!E$3</f>
        <v>40940</v>
      </c>
      <c r="F9" s="101">
        <f>'Input Variables'!F$3</f>
        <v>40969</v>
      </c>
      <c r="G9" s="101">
        <f>'Input Variables'!G$3</f>
        <v>41000</v>
      </c>
      <c r="H9" s="101">
        <f>'Input Variables'!H$3</f>
        <v>41030</v>
      </c>
      <c r="I9" s="101">
        <f>'Input Variables'!I$3</f>
        <v>41061</v>
      </c>
      <c r="J9" s="101">
        <f>'Input Variables'!J$3</f>
        <v>41091</v>
      </c>
      <c r="K9" s="101">
        <f>'Input Variables'!K$3</f>
        <v>41122</v>
      </c>
      <c r="L9" s="101">
        <f>'Input Variables'!L$3</f>
        <v>41153</v>
      </c>
      <c r="M9" s="101">
        <f>'Input Variables'!M$3</f>
        <v>41183</v>
      </c>
      <c r="N9" s="101">
        <f>'Input Variables'!N$3</f>
        <v>41214</v>
      </c>
      <c r="O9" s="98">
        <f>'Input Variables'!O$3</f>
        <v>41244</v>
      </c>
    </row>
    <row r="10" spans="1:15" ht="14.25" customHeight="1">
      <c r="A10" s="106"/>
      <c r="B10" s="107"/>
      <c r="C10" s="119"/>
      <c r="D10" s="102"/>
      <c r="E10" s="102"/>
      <c r="F10" s="102"/>
      <c r="G10" s="102"/>
      <c r="H10" s="102"/>
      <c r="I10" s="102"/>
      <c r="J10" s="102"/>
      <c r="K10" s="102"/>
      <c r="L10" s="102"/>
      <c r="M10" s="102"/>
      <c r="N10" s="102"/>
      <c r="O10" s="99"/>
    </row>
    <row r="11" spans="1:15" ht="14.25" customHeight="1" thickBot="1">
      <c r="A11" s="34" t="s">
        <v>7</v>
      </c>
      <c r="B11" s="35" t="s">
        <v>8</v>
      </c>
      <c r="C11" s="66" t="s">
        <v>0</v>
      </c>
      <c r="D11" s="103"/>
      <c r="E11" s="103"/>
      <c r="F11" s="103"/>
      <c r="G11" s="103"/>
      <c r="H11" s="103"/>
      <c r="I11" s="103"/>
      <c r="J11" s="103"/>
      <c r="K11" s="103"/>
      <c r="L11" s="103"/>
      <c r="M11" s="103"/>
      <c r="N11" s="103"/>
      <c r="O11" s="100"/>
    </row>
    <row r="12" spans="1:15" s="43" customFormat="1" ht="21" customHeight="1">
      <c r="A12" s="27" t="s">
        <v>12</v>
      </c>
      <c r="B12" s="23" t="s">
        <v>23</v>
      </c>
      <c r="C12" s="63" t="str">
        <f>'Fixed Parameters'!C4</f>
        <v>Baseline specific kiln energy consumption (kiln efficiency)</v>
      </c>
      <c r="D12" s="65">
        <f>'Fixed Parameters'!$E$4</f>
        <v>6.684</v>
      </c>
      <c r="E12" s="65">
        <f>'Fixed Parameters'!$E$4</f>
        <v>6.684</v>
      </c>
      <c r="F12" s="65">
        <f>'Fixed Parameters'!$E$4</f>
        <v>6.684</v>
      </c>
      <c r="G12" s="65">
        <f>'Fixed Parameters'!$E$4</f>
        <v>6.684</v>
      </c>
      <c r="H12" s="65">
        <f>'Fixed Parameters'!$E$4</f>
        <v>6.684</v>
      </c>
      <c r="I12" s="65">
        <f>'Fixed Parameters'!$E$4</f>
        <v>6.684</v>
      </c>
      <c r="J12" s="65">
        <f>'Fixed Parameters'!$E$4</f>
        <v>6.684</v>
      </c>
      <c r="K12" s="65">
        <f>'Fixed Parameters'!$E$4</f>
        <v>6.684</v>
      </c>
      <c r="L12" s="65">
        <f>'Fixed Parameters'!$E$4</f>
        <v>6.684</v>
      </c>
      <c r="M12" s="65">
        <f>'Fixed Parameters'!$E$4</f>
        <v>6.684</v>
      </c>
      <c r="N12" s="65">
        <f>'Fixed Parameters'!$E$4</f>
        <v>6.684</v>
      </c>
      <c r="O12" s="65">
        <f>'Fixed Parameters'!$E$4</f>
        <v>6.684</v>
      </c>
    </row>
    <row r="13" spans="1:15" ht="18">
      <c r="A13" s="27" t="s">
        <v>65</v>
      </c>
      <c r="B13" s="23" t="s">
        <v>2</v>
      </c>
      <c r="C13" s="63" t="str">
        <f>'Input Variables'!B5</f>
        <v>Amount of clinker produced in period y</v>
      </c>
      <c r="D13" s="40">
        <f>'Input Variables'!D5</f>
        <v>119694</v>
      </c>
      <c r="E13" s="40">
        <f>'Input Variables'!E5</f>
        <v>54851</v>
      </c>
      <c r="F13" s="40">
        <f>'Input Variables'!F5</f>
        <v>52853</v>
      </c>
      <c r="G13" s="40">
        <f>'Input Variables'!G5</f>
        <v>150752</v>
      </c>
      <c r="H13" s="40">
        <f>'Input Variables'!H5</f>
        <v>88519</v>
      </c>
      <c r="I13" s="40">
        <f>'Input Variables'!I5</f>
        <v>77457</v>
      </c>
      <c r="J13" s="40">
        <f>'Input Variables'!J5</f>
        <v>174804</v>
      </c>
      <c r="K13" s="40">
        <f>'Input Variables'!K5</f>
        <v>144962</v>
      </c>
      <c r="L13" s="40">
        <f>'Input Variables'!L5</f>
        <v>160250</v>
      </c>
      <c r="M13" s="40">
        <f>'Input Variables'!M5</f>
        <v>216570</v>
      </c>
      <c r="N13" s="40">
        <f>'Input Variables'!N5</f>
        <v>169434</v>
      </c>
      <c r="O13" s="40">
        <f>'Input Variables'!O5</f>
        <v>10095</v>
      </c>
    </row>
    <row r="14" spans="1:15" ht="18">
      <c r="A14" s="27" t="s">
        <v>70</v>
      </c>
      <c r="B14" s="23" t="s">
        <v>71</v>
      </c>
      <c r="C14" s="63" t="s">
        <v>72</v>
      </c>
      <c r="D14" s="39">
        <f>ROUND(((D15*D16)+((1-D15)*D17)),4)</f>
        <v>0.0944</v>
      </c>
      <c r="E14" s="39">
        <f aca="true" t="shared" si="0" ref="E14:O14">ROUND(((E15*E16)+((1-E15)*E17)),4)</f>
        <v>0.0944</v>
      </c>
      <c r="F14" s="39">
        <f t="shared" si="0"/>
        <v>0.0944</v>
      </c>
      <c r="G14" s="39">
        <f t="shared" si="0"/>
        <v>0.0944</v>
      </c>
      <c r="H14" s="39">
        <f t="shared" si="0"/>
        <v>0.0944</v>
      </c>
      <c r="I14" s="39">
        <f t="shared" si="0"/>
        <v>0.0944</v>
      </c>
      <c r="J14" s="39">
        <f t="shared" si="0"/>
        <v>0.0944</v>
      </c>
      <c r="K14" s="39">
        <f t="shared" si="0"/>
        <v>0.0944</v>
      </c>
      <c r="L14" s="39">
        <f t="shared" si="0"/>
        <v>0.0944</v>
      </c>
      <c r="M14" s="39">
        <f t="shared" si="0"/>
        <v>0.0944</v>
      </c>
      <c r="N14" s="39">
        <f t="shared" si="0"/>
        <v>0.0944</v>
      </c>
      <c r="O14" s="39">
        <f t="shared" si="0"/>
        <v>0.0944</v>
      </c>
    </row>
    <row r="15" spans="1:15" ht="18">
      <c r="A15" s="27" t="s">
        <v>39</v>
      </c>
      <c r="B15" s="23" t="str">
        <f>'Fixed Parameters'!B9</f>
        <v>fraction</v>
      </c>
      <c r="C15" s="63" t="str">
        <f>'Fixed Parameters'!C9</f>
        <v>Baseline share of coal in the fuel mix of the kilns</v>
      </c>
      <c r="D15" s="39">
        <f>'Fixed Parameters'!$E$9</f>
        <v>0.9939</v>
      </c>
      <c r="E15" s="39">
        <f>'Fixed Parameters'!$E$9</f>
        <v>0.9939</v>
      </c>
      <c r="F15" s="39">
        <f>'Fixed Parameters'!$E$9</f>
        <v>0.9939</v>
      </c>
      <c r="G15" s="39">
        <f>'Fixed Parameters'!$E$9</f>
        <v>0.9939</v>
      </c>
      <c r="H15" s="39">
        <f>'Fixed Parameters'!$E$9</f>
        <v>0.9939</v>
      </c>
      <c r="I15" s="39">
        <f>'Fixed Parameters'!$E$9</f>
        <v>0.9939</v>
      </c>
      <c r="J15" s="39">
        <f>'Fixed Parameters'!$E$9</f>
        <v>0.9939</v>
      </c>
      <c r="K15" s="39">
        <f>'Fixed Parameters'!$E$9</f>
        <v>0.9939</v>
      </c>
      <c r="L15" s="39">
        <f>'Fixed Parameters'!$E$9</f>
        <v>0.9939</v>
      </c>
      <c r="M15" s="39">
        <f>'Fixed Parameters'!$E$9</f>
        <v>0.9939</v>
      </c>
      <c r="N15" s="39">
        <f>'Fixed Parameters'!$E$9</f>
        <v>0.9939</v>
      </c>
      <c r="O15" s="39">
        <f>'Fixed Parameters'!$E$9</f>
        <v>0.9939</v>
      </c>
    </row>
    <row r="16" spans="1:15" ht="18">
      <c r="A16" s="27" t="s">
        <v>27</v>
      </c>
      <c r="B16" s="23" t="s">
        <v>71</v>
      </c>
      <c r="C16" s="63" t="str">
        <f>'Fixed Parameters'!C5</f>
        <v>Carbon dioxide emission factor for the combustion of coal</v>
      </c>
      <c r="D16" s="39">
        <f>'Fixed Parameters'!$E$5</f>
        <v>0.0946</v>
      </c>
      <c r="E16" s="39">
        <f>'Fixed Parameters'!$E$5</f>
        <v>0.0946</v>
      </c>
      <c r="F16" s="39">
        <f>'Fixed Parameters'!$E$5</f>
        <v>0.0946</v>
      </c>
      <c r="G16" s="39">
        <f>'Fixed Parameters'!$E$5</f>
        <v>0.0946</v>
      </c>
      <c r="H16" s="39">
        <f>'Fixed Parameters'!$E$5</f>
        <v>0.0946</v>
      </c>
      <c r="I16" s="39">
        <f>'Fixed Parameters'!$E$5</f>
        <v>0.0946</v>
      </c>
      <c r="J16" s="39">
        <f>'Fixed Parameters'!$E$5</f>
        <v>0.0946</v>
      </c>
      <c r="K16" s="39">
        <f>'Fixed Parameters'!$E$5</f>
        <v>0.0946</v>
      </c>
      <c r="L16" s="39">
        <f>'Fixed Parameters'!$E$5</f>
        <v>0.0946</v>
      </c>
      <c r="M16" s="39">
        <f>'Fixed Parameters'!$E$5</f>
        <v>0.0946</v>
      </c>
      <c r="N16" s="39">
        <f>'Fixed Parameters'!$E$5</f>
        <v>0.0946</v>
      </c>
      <c r="O16" s="39">
        <f>'Fixed Parameters'!$E$5</f>
        <v>0.0946</v>
      </c>
    </row>
    <row r="17" spans="1:15" ht="18">
      <c r="A17" s="27" t="s">
        <v>26</v>
      </c>
      <c r="B17" s="23" t="s">
        <v>71</v>
      </c>
      <c r="C17" s="63" t="str">
        <f>'Fixed Parameters'!C6</f>
        <v>Carbon dioxide emission factor for the combustion of natural gas</v>
      </c>
      <c r="D17" s="39">
        <f>'Fixed Parameters'!$E$6</f>
        <v>0.0561</v>
      </c>
      <c r="E17" s="39">
        <f>'Fixed Parameters'!$E$6</f>
        <v>0.0561</v>
      </c>
      <c r="F17" s="39">
        <f>'Fixed Parameters'!$E$6</f>
        <v>0.0561</v>
      </c>
      <c r="G17" s="39">
        <f>'Fixed Parameters'!$E$6</f>
        <v>0.0561</v>
      </c>
      <c r="H17" s="39">
        <f>'Fixed Parameters'!$E$6</f>
        <v>0.0561</v>
      </c>
      <c r="I17" s="39">
        <f>'Fixed Parameters'!$E$6</f>
        <v>0.0561</v>
      </c>
      <c r="J17" s="39">
        <f>'Fixed Parameters'!$E$6</f>
        <v>0.0561</v>
      </c>
      <c r="K17" s="39">
        <f>'Fixed Parameters'!$E$6</f>
        <v>0.0561</v>
      </c>
      <c r="L17" s="39">
        <f>'Fixed Parameters'!$E$6</f>
        <v>0.0561</v>
      </c>
      <c r="M17" s="39">
        <f>'Fixed Parameters'!$E$6</f>
        <v>0.0561</v>
      </c>
      <c r="N17" s="39">
        <f>'Fixed Parameters'!$E$6</f>
        <v>0.0561</v>
      </c>
      <c r="O17" s="39">
        <f>'Fixed Parameters'!$E$6</f>
        <v>0.0561</v>
      </c>
    </row>
    <row r="18" spans="1:15" ht="14.25" customHeight="1" thickBot="1">
      <c r="A18" s="28" t="s">
        <v>68</v>
      </c>
      <c r="B18" s="29" t="s">
        <v>69</v>
      </c>
      <c r="C18" s="64" t="s">
        <v>85</v>
      </c>
      <c r="D18" s="47">
        <f aca="true" t="shared" si="1" ref="D18:M18">ROUND(D12*D13*D14,0)</f>
        <v>75523</v>
      </c>
      <c r="E18" s="47">
        <f t="shared" si="1"/>
        <v>34609</v>
      </c>
      <c r="F18" s="47">
        <f t="shared" si="1"/>
        <v>33349</v>
      </c>
      <c r="G18" s="47">
        <f t="shared" si="1"/>
        <v>95120</v>
      </c>
      <c r="H18" s="47">
        <f t="shared" si="1"/>
        <v>55853</v>
      </c>
      <c r="I18" s="47">
        <f t="shared" si="1"/>
        <v>48873</v>
      </c>
      <c r="J18" s="47">
        <f t="shared" si="1"/>
        <v>110296</v>
      </c>
      <c r="K18" s="47">
        <f t="shared" si="1"/>
        <v>91467</v>
      </c>
      <c r="L18" s="47">
        <f t="shared" si="1"/>
        <v>101113</v>
      </c>
      <c r="M18" s="47">
        <f t="shared" si="1"/>
        <v>136649</v>
      </c>
      <c r="N18" s="47">
        <f>ROUND(N12*N13*N14,0)</f>
        <v>106908</v>
      </c>
      <c r="O18" s="47">
        <f>ROUND(O12*O13*O14,0)</f>
        <v>6370</v>
      </c>
    </row>
    <row r="19" spans="1:3" ht="14.25" customHeight="1">
      <c r="A19" s="48"/>
      <c r="B19" s="48"/>
      <c r="C19" s="48"/>
    </row>
    <row r="20" spans="1:3" ht="14.25" customHeight="1">
      <c r="A20" s="48"/>
      <c r="B20" s="48"/>
      <c r="C20" s="48"/>
    </row>
    <row r="21" spans="1:3" ht="14.25" customHeight="1">
      <c r="A21" s="48"/>
      <c r="B21" s="48"/>
      <c r="C21"/>
    </row>
    <row r="22" spans="1:3" ht="14.25" customHeight="1">
      <c r="A22" s="48"/>
      <c r="B22" s="48"/>
      <c r="C22" s="48"/>
    </row>
    <row r="23" ht="15.75" thickBot="1"/>
    <row r="24" spans="1:15" ht="14.25" customHeight="1">
      <c r="A24" s="104" t="s">
        <v>74</v>
      </c>
      <c r="B24" s="105"/>
      <c r="C24" s="118"/>
      <c r="D24" s="101">
        <f>'Input Variables'!D$3</f>
        <v>40909</v>
      </c>
      <c r="E24" s="101">
        <f>'Input Variables'!E$3</f>
        <v>40940</v>
      </c>
      <c r="F24" s="101">
        <f>'Input Variables'!F$3</f>
        <v>40969</v>
      </c>
      <c r="G24" s="101">
        <f>'Input Variables'!G$3</f>
        <v>41000</v>
      </c>
      <c r="H24" s="101">
        <f>'Input Variables'!H$3</f>
        <v>41030</v>
      </c>
      <c r="I24" s="101">
        <f>'Input Variables'!I$3</f>
        <v>41061</v>
      </c>
      <c r="J24" s="101">
        <f>'Input Variables'!J$3</f>
        <v>41091</v>
      </c>
      <c r="K24" s="101">
        <f>'Input Variables'!K$3</f>
        <v>41122</v>
      </c>
      <c r="L24" s="101">
        <f>'Input Variables'!L$3</f>
        <v>41153</v>
      </c>
      <c r="M24" s="101">
        <f>'Input Variables'!M$3</f>
        <v>41183</v>
      </c>
      <c r="N24" s="101">
        <f>'Input Variables'!N$3</f>
        <v>41214</v>
      </c>
      <c r="O24" s="98">
        <f>'Input Variables'!O$3</f>
        <v>41244</v>
      </c>
    </row>
    <row r="25" spans="1:15" ht="14.25" customHeight="1">
      <c r="A25" s="106"/>
      <c r="B25" s="107"/>
      <c r="C25" s="119"/>
      <c r="D25" s="102"/>
      <c r="E25" s="102"/>
      <c r="F25" s="102"/>
      <c r="G25" s="102"/>
      <c r="H25" s="102"/>
      <c r="I25" s="102"/>
      <c r="J25" s="102"/>
      <c r="K25" s="102"/>
      <c r="L25" s="102"/>
      <c r="M25" s="102"/>
      <c r="N25" s="102"/>
      <c r="O25" s="99"/>
    </row>
    <row r="26" spans="1:15" ht="15.75" thickBot="1">
      <c r="A26" s="34" t="s">
        <v>7</v>
      </c>
      <c r="B26" s="35" t="s">
        <v>8</v>
      </c>
      <c r="C26" s="66" t="s">
        <v>0</v>
      </c>
      <c r="D26" s="116"/>
      <c r="E26" s="116"/>
      <c r="F26" s="116"/>
      <c r="G26" s="116"/>
      <c r="H26" s="116"/>
      <c r="I26" s="116"/>
      <c r="J26" s="116"/>
      <c r="K26" s="116"/>
      <c r="L26" s="116"/>
      <c r="M26" s="116"/>
      <c r="N26" s="116"/>
      <c r="O26" s="117"/>
    </row>
    <row r="27" spans="1:15" ht="30">
      <c r="A27" s="27" t="s">
        <v>32</v>
      </c>
      <c r="B27" s="49" t="s">
        <v>33</v>
      </c>
      <c r="C27" s="63" t="s">
        <v>34</v>
      </c>
      <c r="D27" s="69">
        <f>'Fixed Parameters'!$E$7</f>
        <v>0.0653</v>
      </c>
      <c r="E27" s="69">
        <f>'Fixed Parameters'!$E$7</f>
        <v>0.0653</v>
      </c>
      <c r="F27" s="69">
        <f>'Fixed Parameters'!$E$7</f>
        <v>0.0653</v>
      </c>
      <c r="G27" s="69">
        <f>'Fixed Parameters'!$E$7</f>
        <v>0.0653</v>
      </c>
      <c r="H27" s="69">
        <f>'Fixed Parameters'!$E$7</f>
        <v>0.0653</v>
      </c>
      <c r="I27" s="69">
        <f>'Fixed Parameters'!$E$7</f>
        <v>0.0653</v>
      </c>
      <c r="J27" s="69">
        <f>'Fixed Parameters'!$E$7</f>
        <v>0.0653</v>
      </c>
      <c r="K27" s="69">
        <f>'Fixed Parameters'!$E$7</f>
        <v>0.0653</v>
      </c>
      <c r="L27" s="69">
        <f>'Fixed Parameters'!$E$7</f>
        <v>0.0653</v>
      </c>
      <c r="M27" s="69">
        <f>'Fixed Parameters'!$E$7</f>
        <v>0.0653</v>
      </c>
      <c r="N27" s="69">
        <f>'Fixed Parameters'!$E$7</f>
        <v>0.0653</v>
      </c>
      <c r="O27" s="69">
        <f>'Fixed Parameters'!$E$7</f>
        <v>0.0653</v>
      </c>
    </row>
    <row r="28" spans="1:15" ht="60">
      <c r="A28" s="19" t="s">
        <v>20</v>
      </c>
      <c r="B28" s="33" t="s">
        <v>21</v>
      </c>
      <c r="C28" s="67" t="s">
        <v>59</v>
      </c>
      <c r="D28" s="50">
        <f>'Input Variables'!D12</f>
        <v>1.09</v>
      </c>
      <c r="E28" s="50">
        <f>'Input Variables'!E12</f>
        <v>1.09</v>
      </c>
      <c r="F28" s="50">
        <f>'Input Variables'!F12</f>
        <v>1.09</v>
      </c>
      <c r="G28" s="50">
        <f>'Input Variables'!G12</f>
        <v>1.09</v>
      </c>
      <c r="H28" s="50">
        <f>'Input Variables'!H12</f>
        <v>1.09</v>
      </c>
      <c r="I28" s="50">
        <f>'Input Variables'!I12</f>
        <v>1.09</v>
      </c>
      <c r="J28" s="50">
        <f>'Input Variables'!J12</f>
        <v>1.09</v>
      </c>
      <c r="K28" s="50">
        <f>'Input Variables'!K12</f>
        <v>1.09</v>
      </c>
      <c r="L28" s="50">
        <f>'Input Variables'!L12</f>
        <v>1.09</v>
      </c>
      <c r="M28" s="50">
        <f>'Input Variables'!M12</f>
        <v>1.09</v>
      </c>
      <c r="N28" s="50">
        <f>'Input Variables'!N12</f>
        <v>1.09</v>
      </c>
      <c r="O28" s="50">
        <f>'Input Variables'!O12</f>
        <v>1.09</v>
      </c>
    </row>
    <row r="29" spans="1:15" ht="18.75" thickBot="1">
      <c r="A29" s="45" t="s">
        <v>73</v>
      </c>
      <c r="B29" s="46" t="s">
        <v>69</v>
      </c>
      <c r="C29" s="68" t="s">
        <v>75</v>
      </c>
      <c r="D29" s="47">
        <f aca="true" t="shared" si="2" ref="D29:M29">ROUND(D27*D13*D28,0)</f>
        <v>8519</v>
      </c>
      <c r="E29" s="47">
        <f t="shared" si="2"/>
        <v>3904</v>
      </c>
      <c r="F29" s="47">
        <f t="shared" si="2"/>
        <v>3762</v>
      </c>
      <c r="G29" s="47">
        <f t="shared" si="2"/>
        <v>10730</v>
      </c>
      <c r="H29" s="47">
        <f t="shared" si="2"/>
        <v>6301</v>
      </c>
      <c r="I29" s="47">
        <f t="shared" si="2"/>
        <v>5513</v>
      </c>
      <c r="J29" s="47">
        <f t="shared" si="2"/>
        <v>12442</v>
      </c>
      <c r="K29" s="47">
        <f t="shared" si="2"/>
        <v>10318</v>
      </c>
      <c r="L29" s="47">
        <f t="shared" si="2"/>
        <v>11406</v>
      </c>
      <c r="M29" s="47">
        <f t="shared" si="2"/>
        <v>15415</v>
      </c>
      <c r="N29" s="47">
        <f>ROUND(N27*N13*N28,0)</f>
        <v>12060</v>
      </c>
      <c r="O29" s="47">
        <f>ROUND(O27*O13*O28,0)</f>
        <v>719</v>
      </c>
    </row>
    <row r="30" spans="1:3" ht="15">
      <c r="A30" s="51"/>
      <c r="B30" s="52"/>
      <c r="C30" s="53"/>
    </row>
    <row r="31" spans="1:3" ht="15">
      <c r="A31" s="51"/>
      <c r="B31" s="52"/>
      <c r="C31" s="53"/>
    </row>
    <row r="32" spans="1:3" ht="15">
      <c r="A32" s="51"/>
      <c r="B32" s="52"/>
      <c r="C32"/>
    </row>
    <row r="33" spans="1:3" ht="15">
      <c r="A33" s="51"/>
      <c r="B33" s="52"/>
      <c r="C33" s="53"/>
    </row>
    <row r="34" spans="1:3" ht="15">
      <c r="A34" s="51"/>
      <c r="B34" s="52"/>
      <c r="C34" s="53"/>
    </row>
    <row r="35" ht="17.25" customHeight="1" thickBot="1"/>
    <row r="36" spans="1:15" ht="14.25" customHeight="1">
      <c r="A36" s="104" t="s">
        <v>77</v>
      </c>
      <c r="B36" s="105"/>
      <c r="C36" s="105"/>
      <c r="D36" s="101">
        <f>'Input Variables'!D$3</f>
        <v>40909</v>
      </c>
      <c r="E36" s="101">
        <f>'Input Variables'!E$3</f>
        <v>40940</v>
      </c>
      <c r="F36" s="101">
        <f>'Input Variables'!F$3</f>
        <v>40969</v>
      </c>
      <c r="G36" s="101">
        <f>'Input Variables'!G$3</f>
        <v>41000</v>
      </c>
      <c r="H36" s="101">
        <f>'Input Variables'!H$3</f>
        <v>41030</v>
      </c>
      <c r="I36" s="101">
        <f>'Input Variables'!I$3</f>
        <v>41061</v>
      </c>
      <c r="J36" s="101">
        <f>'Input Variables'!J$3</f>
        <v>41091</v>
      </c>
      <c r="K36" s="101">
        <f>'Input Variables'!K$3</f>
        <v>41122</v>
      </c>
      <c r="L36" s="101">
        <f>'Input Variables'!L$3</f>
        <v>41153</v>
      </c>
      <c r="M36" s="101">
        <f>'Input Variables'!M$3</f>
        <v>41183</v>
      </c>
      <c r="N36" s="101">
        <f>'Input Variables'!N$3</f>
        <v>41214</v>
      </c>
      <c r="O36" s="98">
        <f>'Input Variables'!O$3</f>
        <v>41244</v>
      </c>
    </row>
    <row r="37" spans="1:15" ht="14.25" customHeight="1">
      <c r="A37" s="106"/>
      <c r="B37" s="107"/>
      <c r="C37" s="107"/>
      <c r="D37" s="102"/>
      <c r="E37" s="102"/>
      <c r="F37" s="102"/>
      <c r="G37" s="102"/>
      <c r="H37" s="102"/>
      <c r="I37" s="102"/>
      <c r="J37" s="102"/>
      <c r="K37" s="102"/>
      <c r="L37" s="102"/>
      <c r="M37" s="102"/>
      <c r="N37" s="102"/>
      <c r="O37" s="99"/>
    </row>
    <row r="38" spans="1:15" ht="15.75" thickBot="1">
      <c r="A38" s="34" t="s">
        <v>7</v>
      </c>
      <c r="B38" s="35" t="s">
        <v>8</v>
      </c>
      <c r="C38" s="35" t="s">
        <v>0</v>
      </c>
      <c r="D38" s="103"/>
      <c r="E38" s="103"/>
      <c r="F38" s="103"/>
      <c r="G38" s="103"/>
      <c r="H38" s="103"/>
      <c r="I38" s="103"/>
      <c r="J38" s="103"/>
      <c r="K38" s="103"/>
      <c r="L38" s="103"/>
      <c r="M38" s="103"/>
      <c r="N38" s="103"/>
      <c r="O38" s="100"/>
    </row>
    <row r="39" spans="1:15" ht="18">
      <c r="A39" s="36" t="s">
        <v>76</v>
      </c>
      <c r="B39" s="44" t="s">
        <v>16</v>
      </c>
      <c r="C39" s="70" t="str">
        <f>'Input Variables'!B10</f>
        <v>Net Calorific Value of coal in period y</v>
      </c>
      <c r="D39" s="72">
        <f>'Input Variables'!D10</f>
        <v>21.48</v>
      </c>
      <c r="E39" s="72">
        <f>'Input Variables'!E10</f>
        <v>21.14</v>
      </c>
      <c r="F39" s="72">
        <f>'Input Variables'!F10</f>
        <v>21.29</v>
      </c>
      <c r="G39" s="72">
        <f>'Input Variables'!G10</f>
        <v>21.06</v>
      </c>
      <c r="H39" s="72">
        <f>'Input Variables'!H10</f>
        <v>21.12</v>
      </c>
      <c r="I39" s="72">
        <f>'Input Variables'!I10</f>
        <v>21.14</v>
      </c>
      <c r="J39" s="72">
        <f>'Input Variables'!J10</f>
        <v>21.35</v>
      </c>
      <c r="K39" s="72">
        <f>'Input Variables'!K10</f>
        <v>22.29</v>
      </c>
      <c r="L39" s="72">
        <f>'Input Variables'!L10</f>
        <v>22.29</v>
      </c>
      <c r="M39" s="72">
        <f>'Input Variables'!M10</f>
        <v>23.19</v>
      </c>
      <c r="N39" s="72">
        <f>'Input Variables'!N10</f>
        <v>23.22</v>
      </c>
      <c r="O39" s="72">
        <f>'Input Variables'!O10</f>
        <v>22.71</v>
      </c>
    </row>
    <row r="40" spans="1:15" ht="18">
      <c r="A40" s="19" t="s">
        <v>47</v>
      </c>
      <c r="B40" s="44" t="str">
        <f>'Input Variables'!C14</f>
        <v>MWh</v>
      </c>
      <c r="C40" s="70" t="str">
        <f>'Input Variables'!B14</f>
        <v>Electricity consumption of coal mill in period y</v>
      </c>
      <c r="D40" s="41">
        <f>'Input Variables'!D14</f>
        <v>896</v>
      </c>
      <c r="E40" s="41">
        <f>'Input Variables'!E14</f>
        <v>514</v>
      </c>
      <c r="F40" s="41">
        <f>'Input Variables'!F14</f>
        <v>396</v>
      </c>
      <c r="G40" s="41">
        <f>'Input Variables'!G14</f>
        <v>1065</v>
      </c>
      <c r="H40" s="41">
        <f>'Input Variables'!H14</f>
        <v>521</v>
      </c>
      <c r="I40" s="41">
        <f>'Input Variables'!I14</f>
        <v>479</v>
      </c>
      <c r="J40" s="41">
        <f>'Input Variables'!J14</f>
        <v>1249</v>
      </c>
      <c r="K40" s="41">
        <f>'Input Variables'!K14</f>
        <v>1365</v>
      </c>
      <c r="L40" s="41">
        <f>'Input Variables'!L14</f>
        <v>1295</v>
      </c>
      <c r="M40" s="41">
        <f>'Input Variables'!M14</f>
        <v>1109</v>
      </c>
      <c r="N40" s="41">
        <f>'Input Variables'!N14</f>
        <v>586</v>
      </c>
      <c r="O40" s="41">
        <f>'Input Variables'!O14</f>
        <v>106</v>
      </c>
    </row>
    <row r="41" spans="1:15" ht="18">
      <c r="A41" s="6" t="s">
        <v>52</v>
      </c>
      <c r="B41" s="44" t="str">
        <f>'Input Variables'!C9</f>
        <v>t</v>
      </c>
      <c r="C41" s="70" t="str">
        <f>'Input Variables'!B9</f>
        <v>Coal consumption by the kilns in period y</v>
      </c>
      <c r="D41" s="41">
        <f>'Input Variables'!D9</f>
        <v>19803</v>
      </c>
      <c r="E41" s="41">
        <f>'Input Variables'!E9</f>
        <v>10350</v>
      </c>
      <c r="F41" s="41">
        <f>'Input Variables'!F9</f>
        <v>8905</v>
      </c>
      <c r="G41" s="41">
        <f>'Input Variables'!G9</f>
        <v>22850</v>
      </c>
      <c r="H41" s="41">
        <f>'Input Variables'!H9</f>
        <v>13350</v>
      </c>
      <c r="I41" s="41">
        <f>'Input Variables'!I9</f>
        <v>11925</v>
      </c>
      <c r="J41" s="41">
        <f>'Input Variables'!J9</f>
        <v>28290</v>
      </c>
      <c r="K41" s="41">
        <f>'Input Variables'!K9</f>
        <v>29438</v>
      </c>
      <c r="L41" s="41">
        <f>'Input Variables'!L9</f>
        <v>29890</v>
      </c>
      <c r="M41" s="41">
        <f>'Input Variables'!M9</f>
        <v>35245</v>
      </c>
      <c r="N41" s="41">
        <f>'Input Variables'!N9</f>
        <v>22815</v>
      </c>
      <c r="O41" s="41">
        <f>'Input Variables'!O9</f>
        <v>1540</v>
      </c>
    </row>
    <row r="42" spans="1:15" ht="18.75" thickBot="1">
      <c r="A42" s="45" t="s">
        <v>78</v>
      </c>
      <c r="B42" s="55" t="s">
        <v>80</v>
      </c>
      <c r="C42" s="71" t="s">
        <v>79</v>
      </c>
      <c r="D42" s="56">
        <f aca="true" t="shared" si="3" ref="D42:M42">ROUND(((D15*D12*D13)/(D39))*(D40/D41)*(D28),0)</f>
        <v>1826</v>
      </c>
      <c r="E42" s="56">
        <f t="shared" si="3"/>
        <v>933</v>
      </c>
      <c r="F42" s="56">
        <f t="shared" si="3"/>
        <v>799</v>
      </c>
      <c r="G42" s="56">
        <f t="shared" si="3"/>
        <v>2416</v>
      </c>
      <c r="H42" s="56">
        <f t="shared" si="3"/>
        <v>1184</v>
      </c>
      <c r="I42" s="56">
        <f t="shared" si="3"/>
        <v>1066</v>
      </c>
      <c r="J42" s="56">
        <f t="shared" si="3"/>
        <v>2618</v>
      </c>
      <c r="K42" s="56">
        <f t="shared" si="3"/>
        <v>2184</v>
      </c>
      <c r="L42" s="56">
        <f t="shared" si="3"/>
        <v>2255</v>
      </c>
      <c r="M42" s="56">
        <f t="shared" si="3"/>
        <v>2128</v>
      </c>
      <c r="N42" s="56">
        <f>ROUND(((N15*N12*N13)/(N39))*(N40/N41)*(N28),0)</f>
        <v>1357</v>
      </c>
      <c r="O42" s="56">
        <f>ROUND(((O15*O12*O13)/(O39))*(O40/O41)*(O28),0)</f>
        <v>222</v>
      </c>
    </row>
    <row r="45" ht="15">
      <c r="C45"/>
    </row>
    <row r="48" ht="15.75" thickBot="1"/>
    <row r="49" spans="1:15" ht="14.25" customHeight="1">
      <c r="A49" s="104" t="s">
        <v>81</v>
      </c>
      <c r="B49" s="105"/>
      <c r="C49" s="105"/>
      <c r="D49" s="101">
        <f>'Input Variables'!D$3</f>
        <v>40909</v>
      </c>
      <c r="E49" s="101">
        <f>'Input Variables'!E$3</f>
        <v>40940</v>
      </c>
      <c r="F49" s="101">
        <f>'Input Variables'!F$3</f>
        <v>40969</v>
      </c>
      <c r="G49" s="101">
        <f>'Input Variables'!G$3</f>
        <v>41000</v>
      </c>
      <c r="H49" s="101">
        <f>'Input Variables'!H$3</f>
        <v>41030</v>
      </c>
      <c r="I49" s="101">
        <f>'Input Variables'!I$3</f>
        <v>41061</v>
      </c>
      <c r="J49" s="101">
        <f>'Input Variables'!J$3</f>
        <v>41091</v>
      </c>
      <c r="K49" s="101">
        <f>'Input Variables'!K$3</f>
        <v>41122</v>
      </c>
      <c r="L49" s="101">
        <f>'Input Variables'!L$3</f>
        <v>41153</v>
      </c>
      <c r="M49" s="101">
        <f>'Input Variables'!M$3</f>
        <v>41183</v>
      </c>
      <c r="N49" s="101">
        <f>'Input Variables'!N$3</f>
        <v>41214</v>
      </c>
      <c r="O49" s="98">
        <f>'Input Variables'!O$3</f>
        <v>41244</v>
      </c>
    </row>
    <row r="50" spans="1:15" ht="14.25" customHeight="1">
      <c r="A50" s="106"/>
      <c r="B50" s="107"/>
      <c r="C50" s="107"/>
      <c r="D50" s="102"/>
      <c r="E50" s="102"/>
      <c r="F50" s="102"/>
      <c r="G50" s="102"/>
      <c r="H50" s="102"/>
      <c r="I50" s="102"/>
      <c r="J50" s="102"/>
      <c r="K50" s="102"/>
      <c r="L50" s="102"/>
      <c r="M50" s="102"/>
      <c r="N50" s="102"/>
      <c r="O50" s="99"/>
    </row>
    <row r="51" spans="1:15" ht="15.75" thickBot="1">
      <c r="A51" s="34" t="s">
        <v>7</v>
      </c>
      <c r="B51" s="35" t="s">
        <v>8</v>
      </c>
      <c r="C51" s="35" t="s">
        <v>0</v>
      </c>
      <c r="D51" s="103"/>
      <c r="E51" s="103"/>
      <c r="F51" s="103"/>
      <c r="G51" s="103"/>
      <c r="H51" s="103"/>
      <c r="I51" s="103"/>
      <c r="J51" s="103"/>
      <c r="K51" s="103"/>
      <c r="L51" s="103"/>
      <c r="M51" s="103"/>
      <c r="N51" s="103"/>
      <c r="O51" s="100"/>
    </row>
    <row r="52" spans="1:15" ht="18">
      <c r="A52" s="6" t="s">
        <v>45</v>
      </c>
      <c r="B52" s="57" t="s">
        <v>55</v>
      </c>
      <c r="C52" s="73" t="s">
        <v>11</v>
      </c>
      <c r="D52" s="74">
        <f>'Input Variables'!D7</f>
        <v>0.03407</v>
      </c>
      <c r="E52" s="74">
        <f>'Input Variables'!E7</f>
        <v>0.03399</v>
      </c>
      <c r="F52" s="74">
        <f>'Input Variables'!F7</f>
        <v>0.03404</v>
      </c>
      <c r="G52" s="74">
        <f>'Input Variables'!G7</f>
        <v>0.03432</v>
      </c>
      <c r="H52" s="74">
        <f>'Input Variables'!H7</f>
        <v>0.0345</v>
      </c>
      <c r="I52" s="74">
        <f>'Input Variables'!I7</f>
        <v>0.0346</v>
      </c>
      <c r="J52" s="74">
        <f>'Input Variables'!J7</f>
        <v>0.03461</v>
      </c>
      <c r="K52" s="74">
        <f>'Input Variables'!K7</f>
        <v>0.03459</v>
      </c>
      <c r="L52" s="74">
        <f>'Input Variables'!L7</f>
        <v>0.03459</v>
      </c>
      <c r="M52" s="74">
        <f>'Input Variables'!M7</f>
        <v>0.03438</v>
      </c>
      <c r="N52" s="74">
        <f>'Input Variables'!N7</f>
        <v>0.0342</v>
      </c>
      <c r="O52" s="74">
        <f>'Input Variables'!O7</f>
        <v>0.03413</v>
      </c>
    </row>
    <row r="53" spans="1:15" ht="16.5" customHeight="1">
      <c r="A53" s="27" t="s">
        <v>36</v>
      </c>
      <c r="B53" s="23" t="s">
        <v>42</v>
      </c>
      <c r="C53" s="73" t="str">
        <f>'Fixed Parameters'!C8</f>
        <v>Baseline specific natural gas consumption of the coal mill heat generator</v>
      </c>
      <c r="D53" s="54">
        <f>'Fixed Parameters'!$E$8</f>
        <v>17.39</v>
      </c>
      <c r="E53" s="54">
        <f>'Fixed Parameters'!$E$8</f>
        <v>17.39</v>
      </c>
      <c r="F53" s="54">
        <f>'Fixed Parameters'!$E$8</f>
        <v>17.39</v>
      </c>
      <c r="G53" s="54">
        <f>'Fixed Parameters'!$E$8</f>
        <v>17.39</v>
      </c>
      <c r="H53" s="54">
        <f>'Fixed Parameters'!$E$8</f>
        <v>17.39</v>
      </c>
      <c r="I53" s="54">
        <f>'Fixed Parameters'!$E$8</f>
        <v>17.39</v>
      </c>
      <c r="J53" s="54">
        <f>'Fixed Parameters'!$E$8</f>
        <v>17.39</v>
      </c>
      <c r="K53" s="54">
        <f>'Fixed Parameters'!$E$8</f>
        <v>17.39</v>
      </c>
      <c r="L53" s="54">
        <f>'Fixed Parameters'!$E$8</f>
        <v>17.39</v>
      </c>
      <c r="M53" s="54">
        <f>'Fixed Parameters'!$E$8</f>
        <v>17.39</v>
      </c>
      <c r="N53" s="54">
        <f>'Fixed Parameters'!$E$8</f>
        <v>17.39</v>
      </c>
      <c r="O53" s="54">
        <f>'Fixed Parameters'!$E$8</f>
        <v>17.39</v>
      </c>
    </row>
    <row r="54" spans="1:15" ht="18">
      <c r="A54" s="27" t="s">
        <v>26</v>
      </c>
      <c r="B54" s="23" t="s">
        <v>22</v>
      </c>
      <c r="C54" s="73" t="str">
        <f>'Fixed Parameters'!C6</f>
        <v>Carbon dioxide emission factor for the combustion of natural gas</v>
      </c>
      <c r="D54" s="59">
        <f>'Fixed Parameters'!$E$6</f>
        <v>0.0561</v>
      </c>
      <c r="E54" s="59">
        <f>'Fixed Parameters'!$E$6</f>
        <v>0.0561</v>
      </c>
      <c r="F54" s="59">
        <f>'Fixed Parameters'!$E$6</f>
        <v>0.0561</v>
      </c>
      <c r="G54" s="59">
        <f>'Fixed Parameters'!$E$6</f>
        <v>0.0561</v>
      </c>
      <c r="H54" s="59">
        <f>'Fixed Parameters'!$E$6</f>
        <v>0.0561</v>
      </c>
      <c r="I54" s="59">
        <f>'Fixed Parameters'!$E$6</f>
        <v>0.0561</v>
      </c>
      <c r="J54" s="59">
        <f>'Fixed Parameters'!$E$6</f>
        <v>0.0561</v>
      </c>
      <c r="K54" s="59">
        <f>'Fixed Parameters'!$E$6</f>
        <v>0.0561</v>
      </c>
      <c r="L54" s="59">
        <f>'Fixed Parameters'!$E$6</f>
        <v>0.0561</v>
      </c>
      <c r="M54" s="59">
        <f>'Fixed Parameters'!$E$6</f>
        <v>0.0561</v>
      </c>
      <c r="N54" s="59">
        <f>'Fixed Parameters'!$E$6</f>
        <v>0.0561</v>
      </c>
      <c r="O54" s="59">
        <f>'Fixed Parameters'!$E$6</f>
        <v>0.0561</v>
      </c>
    </row>
    <row r="55" spans="1:15" ht="18.75" thickBot="1">
      <c r="A55" s="45" t="s">
        <v>82</v>
      </c>
      <c r="B55" s="46" t="s">
        <v>69</v>
      </c>
      <c r="C55" s="68" t="s">
        <v>83</v>
      </c>
      <c r="D55" s="56">
        <f aca="true" t="shared" si="4" ref="D55:M55">ROUND(((D15*D12*D13)/(D39))*D53*D52*D54,0)</f>
        <v>1230</v>
      </c>
      <c r="E55" s="56">
        <f t="shared" si="4"/>
        <v>572</v>
      </c>
      <c r="F55" s="56">
        <f t="shared" si="4"/>
        <v>548</v>
      </c>
      <c r="G55" s="56">
        <f t="shared" si="4"/>
        <v>1592</v>
      </c>
      <c r="H55" s="56">
        <f t="shared" si="4"/>
        <v>937</v>
      </c>
      <c r="I55" s="56">
        <f t="shared" si="4"/>
        <v>822</v>
      </c>
      <c r="J55" s="56">
        <f t="shared" si="4"/>
        <v>1837</v>
      </c>
      <c r="K55" s="56">
        <f t="shared" si="4"/>
        <v>1458</v>
      </c>
      <c r="L55" s="56">
        <f t="shared" si="4"/>
        <v>1612</v>
      </c>
      <c r="M55" s="56">
        <f t="shared" si="4"/>
        <v>2081</v>
      </c>
      <c r="N55" s="56">
        <f>ROUND(((N15*N12*N13)/(N39))*N53*N52*N54,0)</f>
        <v>1617</v>
      </c>
      <c r="O55" s="56">
        <f>ROUND(((O15*O12*O13)/(O39))*O53*O52*O54,0)</f>
        <v>98</v>
      </c>
    </row>
    <row r="57" ht="15.75" thickBot="1"/>
    <row r="58" spans="1:15" ht="15" customHeight="1">
      <c r="A58" s="104" t="s">
        <v>66</v>
      </c>
      <c r="B58" s="105"/>
      <c r="C58" s="105"/>
      <c r="D58" s="101">
        <f>'Input Variables'!D$3</f>
        <v>40909</v>
      </c>
      <c r="E58" s="101">
        <f>'Input Variables'!E$3</f>
        <v>40940</v>
      </c>
      <c r="F58" s="101">
        <f>'Input Variables'!F$3</f>
        <v>40969</v>
      </c>
      <c r="G58" s="101">
        <f>'Input Variables'!G$3</f>
        <v>41000</v>
      </c>
      <c r="H58" s="101">
        <f>'Input Variables'!H$3</f>
        <v>41030</v>
      </c>
      <c r="I58" s="101">
        <f>'Input Variables'!I$3</f>
        <v>41061</v>
      </c>
      <c r="J58" s="101">
        <f>'Input Variables'!J$3</f>
        <v>41091</v>
      </c>
      <c r="K58" s="101">
        <f>'Input Variables'!K$3</f>
        <v>41122</v>
      </c>
      <c r="L58" s="101">
        <f>'Input Variables'!L$3</f>
        <v>41153</v>
      </c>
      <c r="M58" s="101">
        <f>'Input Variables'!M$3</f>
        <v>41183</v>
      </c>
      <c r="N58" s="101">
        <f>'Input Variables'!N$3</f>
        <v>41214</v>
      </c>
      <c r="O58" s="98">
        <f>'Input Variables'!O$3</f>
        <v>41244</v>
      </c>
    </row>
    <row r="59" spans="1:15" ht="14.25" customHeight="1">
      <c r="A59" s="106"/>
      <c r="B59" s="107"/>
      <c r="C59" s="107"/>
      <c r="D59" s="102"/>
      <c r="E59" s="102"/>
      <c r="F59" s="102"/>
      <c r="G59" s="102"/>
      <c r="H59" s="102"/>
      <c r="I59" s="102"/>
      <c r="J59" s="102"/>
      <c r="K59" s="102"/>
      <c r="L59" s="102"/>
      <c r="M59" s="102"/>
      <c r="N59" s="102"/>
      <c r="O59" s="99"/>
    </row>
    <row r="60" spans="1:15" ht="15.75" thickBot="1">
      <c r="A60" s="34" t="s">
        <v>7</v>
      </c>
      <c r="B60" s="35" t="s">
        <v>8</v>
      </c>
      <c r="C60" s="35" t="s">
        <v>0</v>
      </c>
      <c r="D60" s="103"/>
      <c r="E60" s="103"/>
      <c r="F60" s="103"/>
      <c r="G60" s="103"/>
      <c r="H60" s="103"/>
      <c r="I60" s="103"/>
      <c r="J60" s="103"/>
      <c r="K60" s="103"/>
      <c r="L60" s="103"/>
      <c r="M60" s="103"/>
      <c r="N60" s="103"/>
      <c r="O60" s="100"/>
    </row>
    <row r="61" spans="1:15" ht="18">
      <c r="A61" s="27" t="s">
        <v>68</v>
      </c>
      <c r="B61" s="37" t="s">
        <v>69</v>
      </c>
      <c r="C61" s="75" t="s">
        <v>85</v>
      </c>
      <c r="D61" s="76">
        <f>D18</f>
        <v>75523</v>
      </c>
      <c r="E61" s="76">
        <f aca="true" t="shared" si="5" ref="E61:M61">E18</f>
        <v>34609</v>
      </c>
      <c r="F61" s="76">
        <f t="shared" si="5"/>
        <v>33349</v>
      </c>
      <c r="G61" s="76">
        <f t="shared" si="5"/>
        <v>95120</v>
      </c>
      <c r="H61" s="76">
        <f t="shared" si="5"/>
        <v>55853</v>
      </c>
      <c r="I61" s="76">
        <f t="shared" si="5"/>
        <v>48873</v>
      </c>
      <c r="J61" s="76">
        <f t="shared" si="5"/>
        <v>110296</v>
      </c>
      <c r="K61" s="76">
        <f t="shared" si="5"/>
        <v>91467</v>
      </c>
      <c r="L61" s="76">
        <f t="shared" si="5"/>
        <v>101113</v>
      </c>
      <c r="M61" s="76">
        <f t="shared" si="5"/>
        <v>136649</v>
      </c>
      <c r="N61" s="76">
        <f>N18</f>
        <v>106908</v>
      </c>
      <c r="O61" s="76">
        <f>O18</f>
        <v>6370</v>
      </c>
    </row>
    <row r="62" spans="1:15" ht="18">
      <c r="A62" s="36" t="s">
        <v>73</v>
      </c>
      <c r="B62" s="37" t="s">
        <v>69</v>
      </c>
      <c r="C62" s="75" t="s">
        <v>75</v>
      </c>
      <c r="D62" s="58">
        <f>D29</f>
        <v>8519</v>
      </c>
      <c r="E62" s="58">
        <f aca="true" t="shared" si="6" ref="E62:M62">E29</f>
        <v>3904</v>
      </c>
      <c r="F62" s="58">
        <f t="shared" si="6"/>
        <v>3762</v>
      </c>
      <c r="G62" s="58">
        <f t="shared" si="6"/>
        <v>10730</v>
      </c>
      <c r="H62" s="58">
        <f t="shared" si="6"/>
        <v>6301</v>
      </c>
      <c r="I62" s="58">
        <f t="shared" si="6"/>
        <v>5513</v>
      </c>
      <c r="J62" s="58">
        <f t="shared" si="6"/>
        <v>12442</v>
      </c>
      <c r="K62" s="58">
        <f t="shared" si="6"/>
        <v>10318</v>
      </c>
      <c r="L62" s="58">
        <f t="shared" si="6"/>
        <v>11406</v>
      </c>
      <c r="M62" s="58">
        <f t="shared" si="6"/>
        <v>15415</v>
      </c>
      <c r="N62" s="58">
        <f>N29</f>
        <v>12060</v>
      </c>
      <c r="O62" s="58">
        <f>O29</f>
        <v>719</v>
      </c>
    </row>
    <row r="63" spans="1:15" ht="18">
      <c r="A63" s="36" t="s">
        <v>78</v>
      </c>
      <c r="B63" s="37" t="s">
        <v>69</v>
      </c>
      <c r="C63" s="70" t="s">
        <v>79</v>
      </c>
      <c r="D63" s="58">
        <f>D42</f>
        <v>1826</v>
      </c>
      <c r="E63" s="58">
        <f aca="true" t="shared" si="7" ref="E63:M63">E42</f>
        <v>933</v>
      </c>
      <c r="F63" s="58">
        <f t="shared" si="7"/>
        <v>799</v>
      </c>
      <c r="G63" s="58">
        <f t="shared" si="7"/>
        <v>2416</v>
      </c>
      <c r="H63" s="58">
        <f t="shared" si="7"/>
        <v>1184</v>
      </c>
      <c r="I63" s="58">
        <f t="shared" si="7"/>
        <v>1066</v>
      </c>
      <c r="J63" s="58">
        <f t="shared" si="7"/>
        <v>2618</v>
      </c>
      <c r="K63" s="58">
        <f t="shared" si="7"/>
        <v>2184</v>
      </c>
      <c r="L63" s="58">
        <f t="shared" si="7"/>
        <v>2255</v>
      </c>
      <c r="M63" s="58">
        <f t="shared" si="7"/>
        <v>2128</v>
      </c>
      <c r="N63" s="58">
        <f>N42</f>
        <v>1357</v>
      </c>
      <c r="O63" s="58">
        <f>O42</f>
        <v>222</v>
      </c>
    </row>
    <row r="64" spans="1:15" ht="18">
      <c r="A64" s="36" t="s">
        <v>82</v>
      </c>
      <c r="B64" s="37" t="s">
        <v>69</v>
      </c>
      <c r="C64" s="75" t="s">
        <v>83</v>
      </c>
      <c r="D64" s="41">
        <f>D55</f>
        <v>1230</v>
      </c>
      <c r="E64" s="41">
        <f aca="true" t="shared" si="8" ref="E64:M64">E55</f>
        <v>572</v>
      </c>
      <c r="F64" s="41">
        <f t="shared" si="8"/>
        <v>548</v>
      </c>
      <c r="G64" s="41">
        <f t="shared" si="8"/>
        <v>1592</v>
      </c>
      <c r="H64" s="41">
        <f t="shared" si="8"/>
        <v>937</v>
      </c>
      <c r="I64" s="41">
        <f t="shared" si="8"/>
        <v>822</v>
      </c>
      <c r="J64" s="41">
        <f t="shared" si="8"/>
        <v>1837</v>
      </c>
      <c r="K64" s="41">
        <f t="shared" si="8"/>
        <v>1458</v>
      </c>
      <c r="L64" s="41">
        <f t="shared" si="8"/>
        <v>1612</v>
      </c>
      <c r="M64" s="41">
        <f t="shared" si="8"/>
        <v>2081</v>
      </c>
      <c r="N64" s="41">
        <f>N55</f>
        <v>1617</v>
      </c>
      <c r="O64" s="41">
        <f>O55</f>
        <v>98</v>
      </c>
    </row>
    <row r="65" spans="1:16" ht="18.75" thickBot="1">
      <c r="A65" s="45" t="s">
        <v>112</v>
      </c>
      <c r="B65" s="46" t="s">
        <v>69</v>
      </c>
      <c r="C65" s="68" t="s">
        <v>84</v>
      </c>
      <c r="D65" s="56">
        <f>SUM(D61:D64)</f>
        <v>87098</v>
      </c>
      <c r="E65" s="56">
        <f aca="true" t="shared" si="9" ref="E65:M65">SUM(E61:E64)</f>
        <v>40018</v>
      </c>
      <c r="F65" s="56">
        <f t="shared" si="9"/>
        <v>38458</v>
      </c>
      <c r="G65" s="56">
        <f t="shared" si="9"/>
        <v>109858</v>
      </c>
      <c r="H65" s="56">
        <f t="shared" si="9"/>
        <v>64275</v>
      </c>
      <c r="I65" s="56">
        <f t="shared" si="9"/>
        <v>56274</v>
      </c>
      <c r="J65" s="56">
        <f t="shared" si="9"/>
        <v>127193</v>
      </c>
      <c r="K65" s="56">
        <f t="shared" si="9"/>
        <v>105427</v>
      </c>
      <c r="L65" s="56">
        <f t="shared" si="9"/>
        <v>116386</v>
      </c>
      <c r="M65" s="56">
        <f t="shared" si="9"/>
        <v>156273</v>
      </c>
      <c r="N65" s="56">
        <f>SUM(N61:N64)</f>
        <v>121942</v>
      </c>
      <c r="O65" s="56">
        <f>SUM(O61:O64)</f>
        <v>7409</v>
      </c>
      <c r="P65" s="93">
        <f>SUM(D65:O65)</f>
        <v>1030611</v>
      </c>
    </row>
    <row r="67" ht="15">
      <c r="P67" s="93"/>
    </row>
  </sheetData>
  <sheetProtection/>
  <mergeCells count="65">
    <mergeCell ref="A36:C37"/>
    <mergeCell ref="A24:C25"/>
    <mergeCell ref="A9:C10"/>
    <mergeCell ref="A58:C59"/>
    <mergeCell ref="A49:C50"/>
    <mergeCell ref="D58:D60"/>
    <mergeCell ref="D9:D11"/>
    <mergeCell ref="D24:D26"/>
    <mergeCell ref="D36:D38"/>
    <mergeCell ref="D49:D51"/>
    <mergeCell ref="E9:E11"/>
    <mergeCell ref="F9:F11"/>
    <mergeCell ref="G9:G11"/>
    <mergeCell ref="H9:H11"/>
    <mergeCell ref="I9:I11"/>
    <mergeCell ref="J9:J11"/>
    <mergeCell ref="O24:O26"/>
    <mergeCell ref="K9:K11"/>
    <mergeCell ref="L9:L11"/>
    <mergeCell ref="M9:M11"/>
    <mergeCell ref="N9:N11"/>
    <mergeCell ref="O9:O11"/>
    <mergeCell ref="K24:K26"/>
    <mergeCell ref="L24:L26"/>
    <mergeCell ref="M24:M26"/>
    <mergeCell ref="N24:N26"/>
    <mergeCell ref="I36:I38"/>
    <mergeCell ref="J36:J38"/>
    <mergeCell ref="E24:E26"/>
    <mergeCell ref="F24:F26"/>
    <mergeCell ref="G24:G26"/>
    <mergeCell ref="H24:H26"/>
    <mergeCell ref="I24:I26"/>
    <mergeCell ref="J24:J26"/>
    <mergeCell ref="E49:E51"/>
    <mergeCell ref="F49:F51"/>
    <mergeCell ref="G49:G51"/>
    <mergeCell ref="H49:H51"/>
    <mergeCell ref="E36:E38"/>
    <mergeCell ref="F36:F38"/>
    <mergeCell ref="G36:G38"/>
    <mergeCell ref="H36:H38"/>
    <mergeCell ref="N49:N51"/>
    <mergeCell ref="K36:K38"/>
    <mergeCell ref="L36:L38"/>
    <mergeCell ref="M36:M38"/>
    <mergeCell ref="N36:N38"/>
    <mergeCell ref="O36:O38"/>
    <mergeCell ref="L58:L60"/>
    <mergeCell ref="M58:M60"/>
    <mergeCell ref="I49:I51"/>
    <mergeCell ref="J49:J51"/>
    <mergeCell ref="K49:K51"/>
    <mergeCell ref="L49:L51"/>
    <mergeCell ref="M49:M51"/>
    <mergeCell ref="N58:N60"/>
    <mergeCell ref="O58:O60"/>
    <mergeCell ref="O49:O51"/>
    <mergeCell ref="E58:E60"/>
    <mergeCell ref="F58:F60"/>
    <mergeCell ref="G58:G60"/>
    <mergeCell ref="H58:H60"/>
    <mergeCell ref="I58:I60"/>
    <mergeCell ref="J58:J60"/>
    <mergeCell ref="K58:K60"/>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P59"/>
  <sheetViews>
    <sheetView zoomScalePageLayoutView="0" workbookViewId="0" topLeftCell="A6">
      <selection activeCell="O10" sqref="O10"/>
    </sheetView>
  </sheetViews>
  <sheetFormatPr defaultColWidth="8.8515625" defaultRowHeight="15"/>
  <cols>
    <col min="1" max="1" width="12.421875" style="5" customWidth="1"/>
    <col min="2" max="2" width="16.00390625" style="5" customWidth="1"/>
    <col min="3" max="3" width="88.421875" style="5" customWidth="1"/>
    <col min="4" max="4" width="11.140625" style="5" customWidth="1"/>
    <col min="5" max="6" width="8.8515625" style="5" customWidth="1"/>
    <col min="7" max="7" width="12.28125" style="5" customWidth="1"/>
    <col min="8" max="10" width="8.8515625" style="5" customWidth="1"/>
    <col min="11" max="11" width="10.28125" style="5" customWidth="1"/>
    <col min="12" max="12" width="10.57421875" style="5" customWidth="1"/>
    <col min="13" max="13" width="10.8515625" style="5" customWidth="1"/>
    <col min="14" max="14" width="10.7109375" style="5" customWidth="1"/>
    <col min="15" max="15" width="11.00390625" style="5" customWidth="1"/>
    <col min="16" max="16384" width="8.8515625" style="5" customWidth="1"/>
  </cols>
  <sheetData>
    <row r="1" ht="18.75">
      <c r="A1" s="42" t="s">
        <v>18</v>
      </c>
    </row>
    <row r="2" ht="14.25" customHeight="1">
      <c r="C2"/>
    </row>
    <row r="3" ht="14.25" customHeight="1">
      <c r="C3"/>
    </row>
    <row r="4" ht="14.25" customHeight="1">
      <c r="C4"/>
    </row>
    <row r="5" ht="14.25" customHeight="1">
      <c r="C5"/>
    </row>
    <row r="6" ht="14.25" customHeight="1" thickBot="1">
      <c r="C6"/>
    </row>
    <row r="7" spans="1:15" ht="15" customHeight="1">
      <c r="A7" s="104" t="s">
        <v>86</v>
      </c>
      <c r="B7" s="105"/>
      <c r="C7" s="105"/>
      <c r="D7" s="101">
        <f>'Input Variables'!D$3</f>
        <v>40909</v>
      </c>
      <c r="E7" s="101">
        <f>'Input Variables'!E$3</f>
        <v>40940</v>
      </c>
      <c r="F7" s="101">
        <f>'Input Variables'!F$3</f>
        <v>40969</v>
      </c>
      <c r="G7" s="101">
        <f>'Input Variables'!G$3</f>
        <v>41000</v>
      </c>
      <c r="H7" s="101">
        <f>'Input Variables'!H$3</f>
        <v>41030</v>
      </c>
      <c r="I7" s="101">
        <f>'Input Variables'!I$3</f>
        <v>41061</v>
      </c>
      <c r="J7" s="101">
        <f>'Input Variables'!J$3</f>
        <v>41091</v>
      </c>
      <c r="K7" s="101">
        <f>'Input Variables'!K$3</f>
        <v>41122</v>
      </c>
      <c r="L7" s="101">
        <f>'Input Variables'!L$3</f>
        <v>41153</v>
      </c>
      <c r="M7" s="101">
        <f>'Input Variables'!M$3</f>
        <v>41183</v>
      </c>
      <c r="N7" s="101">
        <f>'Input Variables'!N$3</f>
        <v>41214</v>
      </c>
      <c r="O7" s="98">
        <f>'Input Variables'!O$3</f>
        <v>41244</v>
      </c>
    </row>
    <row r="8" spans="1:15" ht="14.25" customHeight="1">
      <c r="A8" s="106"/>
      <c r="B8" s="107"/>
      <c r="C8" s="107"/>
      <c r="D8" s="102"/>
      <c r="E8" s="102"/>
      <c r="F8" s="102"/>
      <c r="G8" s="102"/>
      <c r="H8" s="102"/>
      <c r="I8" s="102"/>
      <c r="J8" s="102"/>
      <c r="K8" s="102"/>
      <c r="L8" s="102"/>
      <c r="M8" s="102"/>
      <c r="N8" s="102"/>
      <c r="O8" s="99"/>
    </row>
    <row r="9" spans="1:15" ht="14.25" customHeight="1" thickBot="1">
      <c r="A9" s="34" t="s">
        <v>7</v>
      </c>
      <c r="B9" s="35" t="s">
        <v>8</v>
      </c>
      <c r="C9" s="35" t="s">
        <v>0</v>
      </c>
      <c r="D9" s="103"/>
      <c r="E9" s="103"/>
      <c r="F9" s="103"/>
      <c r="G9" s="103"/>
      <c r="H9" s="103"/>
      <c r="I9" s="103"/>
      <c r="J9" s="103"/>
      <c r="K9" s="103"/>
      <c r="L9" s="103"/>
      <c r="M9" s="103"/>
      <c r="N9" s="103"/>
      <c r="O9" s="100"/>
    </row>
    <row r="10" spans="1:15" s="43" customFormat="1" ht="15.75" customHeight="1">
      <c r="A10" s="6" t="s">
        <v>49</v>
      </c>
      <c r="B10" s="57" t="s">
        <v>51</v>
      </c>
      <c r="C10" s="67" t="s">
        <v>50</v>
      </c>
      <c r="D10" s="77">
        <f>'Input Variables'!D6</f>
        <v>361324</v>
      </c>
      <c r="E10" s="77">
        <f>'Input Variables'!E6</f>
        <v>1056181</v>
      </c>
      <c r="F10" s="77">
        <f>'Input Variables'!F6</f>
        <v>297597</v>
      </c>
      <c r="G10" s="77">
        <f>'Input Variables'!G6</f>
        <v>238076</v>
      </c>
      <c r="H10" s="77">
        <f>'Input Variables'!H6</f>
        <v>197467</v>
      </c>
      <c r="I10" s="77">
        <f>'Input Variables'!I6</f>
        <v>96840</v>
      </c>
      <c r="J10" s="77">
        <f>'Input Variables'!J6</f>
        <v>459547</v>
      </c>
      <c r="K10" s="77">
        <f>'Input Variables'!K6</f>
        <v>223273.00000000003</v>
      </c>
      <c r="L10" s="77">
        <f>'Input Variables'!L6</f>
        <v>217685.99999999997</v>
      </c>
      <c r="M10" s="77">
        <f>'Input Variables'!M6</f>
        <v>562286</v>
      </c>
      <c r="N10" s="77">
        <f>'Input Variables'!N6</f>
        <v>156377</v>
      </c>
      <c r="O10" s="77">
        <f>'Input Variables'!O6</f>
        <v>514420.00000000006</v>
      </c>
    </row>
    <row r="11" spans="1:15" ht="15.75" customHeight="1">
      <c r="A11" s="6" t="s">
        <v>52</v>
      </c>
      <c r="B11" s="23" t="s">
        <v>2</v>
      </c>
      <c r="C11" s="67" t="s">
        <v>53</v>
      </c>
      <c r="D11" s="40">
        <f>'Input Variables'!D9</f>
        <v>19803</v>
      </c>
      <c r="E11" s="40">
        <f>'Input Variables'!E9</f>
        <v>10350</v>
      </c>
      <c r="F11" s="40">
        <f>'Input Variables'!F9</f>
        <v>8905</v>
      </c>
      <c r="G11" s="40">
        <f>'Input Variables'!G9</f>
        <v>22850</v>
      </c>
      <c r="H11" s="40">
        <f>'Input Variables'!H9</f>
        <v>13350</v>
      </c>
      <c r="I11" s="40">
        <f>'Input Variables'!I9</f>
        <v>11925</v>
      </c>
      <c r="J11" s="40">
        <f>'Input Variables'!J9</f>
        <v>28290</v>
      </c>
      <c r="K11" s="40">
        <f>'Input Variables'!K9</f>
        <v>29438</v>
      </c>
      <c r="L11" s="40">
        <f>'Input Variables'!L9</f>
        <v>29890</v>
      </c>
      <c r="M11" s="40">
        <f>'Input Variables'!M9</f>
        <v>35245</v>
      </c>
      <c r="N11" s="40">
        <f>'Input Variables'!N9</f>
        <v>22815</v>
      </c>
      <c r="O11" s="40">
        <f>'Input Variables'!O9</f>
        <v>1540</v>
      </c>
    </row>
    <row r="12" spans="1:15" ht="18">
      <c r="A12" s="6" t="s">
        <v>45</v>
      </c>
      <c r="B12" s="57" t="s">
        <v>55</v>
      </c>
      <c r="C12" s="73" t="s">
        <v>54</v>
      </c>
      <c r="D12" s="39">
        <f>'Input Variables'!D7</f>
        <v>0.03407</v>
      </c>
      <c r="E12" s="39">
        <f>'Input Variables'!E7</f>
        <v>0.03399</v>
      </c>
      <c r="F12" s="39">
        <f>'Input Variables'!F7</f>
        <v>0.03404</v>
      </c>
      <c r="G12" s="39">
        <f>'Input Variables'!G7</f>
        <v>0.03432</v>
      </c>
      <c r="H12" s="39">
        <f>'Input Variables'!H7</f>
        <v>0.0345</v>
      </c>
      <c r="I12" s="39">
        <f>'Input Variables'!I7</f>
        <v>0.0346</v>
      </c>
      <c r="J12" s="39">
        <f>'Input Variables'!J7</f>
        <v>0.03461</v>
      </c>
      <c r="K12" s="39">
        <f>'Input Variables'!K7</f>
        <v>0.03459</v>
      </c>
      <c r="L12" s="39">
        <f>'Input Variables'!L7</f>
        <v>0.03459</v>
      </c>
      <c r="M12" s="39">
        <f>'Input Variables'!M7</f>
        <v>0.03438</v>
      </c>
      <c r="N12" s="39">
        <f>'Input Variables'!N7</f>
        <v>0.0342</v>
      </c>
      <c r="O12" s="39">
        <f>'Input Variables'!O7</f>
        <v>0.03413</v>
      </c>
    </row>
    <row r="13" spans="1:15" ht="18">
      <c r="A13" s="27" t="s">
        <v>76</v>
      </c>
      <c r="B13" s="23" t="s">
        <v>16</v>
      </c>
      <c r="C13" s="63" t="s">
        <v>57</v>
      </c>
      <c r="D13" s="38">
        <f>'Input Variables'!D10</f>
        <v>21.48</v>
      </c>
      <c r="E13" s="38">
        <f>'Input Variables'!E10</f>
        <v>21.14</v>
      </c>
      <c r="F13" s="38">
        <f>'Input Variables'!F10</f>
        <v>21.29</v>
      </c>
      <c r="G13" s="38">
        <f>'Input Variables'!G10</f>
        <v>21.06</v>
      </c>
      <c r="H13" s="38">
        <f>'Input Variables'!H10</f>
        <v>21.12</v>
      </c>
      <c r="I13" s="38">
        <f>'Input Variables'!I10</f>
        <v>21.14</v>
      </c>
      <c r="J13" s="38">
        <f>'Input Variables'!J10</f>
        <v>21.35</v>
      </c>
      <c r="K13" s="38">
        <f>'Input Variables'!K10</f>
        <v>22.29</v>
      </c>
      <c r="L13" s="38">
        <f>'Input Variables'!L10</f>
        <v>22.29</v>
      </c>
      <c r="M13" s="38">
        <f>'Input Variables'!M10</f>
        <v>23.19</v>
      </c>
      <c r="N13" s="38">
        <f>'Input Variables'!N10</f>
        <v>23.22</v>
      </c>
      <c r="O13" s="38">
        <f>'Input Variables'!O10</f>
        <v>22.71</v>
      </c>
    </row>
    <row r="14" spans="1:15" ht="18">
      <c r="A14" s="27" t="s">
        <v>27</v>
      </c>
      <c r="B14" s="23" t="s">
        <v>71</v>
      </c>
      <c r="C14" s="63" t="str">
        <f>'Fixed Parameters'!C5</f>
        <v>Carbon dioxide emission factor for the combustion of coal</v>
      </c>
      <c r="D14" s="39">
        <f>'Fixed Parameters'!$E$5</f>
        <v>0.0946</v>
      </c>
      <c r="E14" s="39">
        <f>'Fixed Parameters'!$E$5</f>
        <v>0.0946</v>
      </c>
      <c r="F14" s="39">
        <f>'Fixed Parameters'!$E$5</f>
        <v>0.0946</v>
      </c>
      <c r="G14" s="39">
        <f>'Fixed Parameters'!$E$5</f>
        <v>0.0946</v>
      </c>
      <c r="H14" s="39">
        <f>'Fixed Parameters'!$E$5</f>
        <v>0.0946</v>
      </c>
      <c r="I14" s="39">
        <f>'Fixed Parameters'!$E$5</f>
        <v>0.0946</v>
      </c>
      <c r="J14" s="39">
        <f>'Fixed Parameters'!$E$5</f>
        <v>0.0946</v>
      </c>
      <c r="K14" s="39">
        <f>'Fixed Parameters'!$E$5</f>
        <v>0.0946</v>
      </c>
      <c r="L14" s="39">
        <f>'Fixed Parameters'!$E$5</f>
        <v>0.0946</v>
      </c>
      <c r="M14" s="39">
        <f>'Fixed Parameters'!$E$5</f>
        <v>0.0946</v>
      </c>
      <c r="N14" s="39">
        <f>'Fixed Parameters'!$E$5</f>
        <v>0.0946</v>
      </c>
      <c r="O14" s="39">
        <f>'Fixed Parameters'!$E$5</f>
        <v>0.0946</v>
      </c>
    </row>
    <row r="15" spans="1:15" ht="18">
      <c r="A15" s="27" t="s">
        <v>26</v>
      </c>
      <c r="B15" s="23" t="s">
        <v>71</v>
      </c>
      <c r="C15" s="63" t="str">
        <f>'Fixed Parameters'!C6</f>
        <v>Carbon dioxide emission factor for the combustion of natural gas</v>
      </c>
      <c r="D15" s="39">
        <f>'Fixed Parameters'!$E$6</f>
        <v>0.0561</v>
      </c>
      <c r="E15" s="39">
        <f>'Fixed Parameters'!$E$6</f>
        <v>0.0561</v>
      </c>
      <c r="F15" s="39">
        <f>'Fixed Parameters'!$E$6</f>
        <v>0.0561</v>
      </c>
      <c r="G15" s="39">
        <f>'Fixed Parameters'!$E$6</f>
        <v>0.0561</v>
      </c>
      <c r="H15" s="39">
        <f>'Fixed Parameters'!$E$6</f>
        <v>0.0561</v>
      </c>
      <c r="I15" s="39">
        <f>'Fixed Parameters'!$E$6</f>
        <v>0.0561</v>
      </c>
      <c r="J15" s="39">
        <f>'Fixed Parameters'!$E$6</f>
        <v>0.0561</v>
      </c>
      <c r="K15" s="39">
        <f>'Fixed Parameters'!$E$6</f>
        <v>0.0561</v>
      </c>
      <c r="L15" s="39">
        <f>'Fixed Parameters'!$E$6</f>
        <v>0.0561</v>
      </c>
      <c r="M15" s="39">
        <f>'Fixed Parameters'!$E$6</f>
        <v>0.0561</v>
      </c>
      <c r="N15" s="39">
        <f>'Fixed Parameters'!$E$6</f>
        <v>0.0561</v>
      </c>
      <c r="O15" s="39">
        <f>'Fixed Parameters'!$E$6</f>
        <v>0.0561</v>
      </c>
    </row>
    <row r="16" spans="1:15" ht="14.25" customHeight="1" thickBot="1">
      <c r="A16" s="28" t="s">
        <v>87</v>
      </c>
      <c r="B16" s="29" t="s">
        <v>69</v>
      </c>
      <c r="C16" s="64" t="s">
        <v>88</v>
      </c>
      <c r="D16" s="47">
        <f aca="true" t="shared" si="0" ref="D16:M16">ROUND((D10*D12*D15)+(D11*D13*D14),0)</f>
        <v>40930</v>
      </c>
      <c r="E16" s="47">
        <f t="shared" si="0"/>
        <v>22712</v>
      </c>
      <c r="F16" s="47">
        <f t="shared" si="0"/>
        <v>18503</v>
      </c>
      <c r="G16" s="47">
        <f t="shared" si="0"/>
        <v>45982</v>
      </c>
      <c r="H16" s="47">
        <f t="shared" si="0"/>
        <v>27055</v>
      </c>
      <c r="I16" s="47">
        <f t="shared" si="0"/>
        <v>24036</v>
      </c>
      <c r="J16" s="47">
        <f t="shared" si="0"/>
        <v>58030</v>
      </c>
      <c r="K16" s="47">
        <f t="shared" si="0"/>
        <v>62507</v>
      </c>
      <c r="L16" s="47">
        <f t="shared" si="0"/>
        <v>63449</v>
      </c>
      <c r="M16" s="47">
        <f t="shared" si="0"/>
        <v>78404</v>
      </c>
      <c r="N16" s="47">
        <f>ROUND((N10*N12*N15)+(N11*N13*N14),0)</f>
        <v>50416</v>
      </c>
      <c r="O16" s="47">
        <f>ROUND((O10*O12*O15)+(O11*O13*O14),0)</f>
        <v>4293</v>
      </c>
    </row>
    <row r="17" spans="1:3" ht="14.25" customHeight="1">
      <c r="A17" s="48"/>
      <c r="B17" s="48"/>
      <c r="C17" s="48"/>
    </row>
    <row r="18" spans="1:3" ht="14.25" customHeight="1">
      <c r="A18" s="48"/>
      <c r="B18" s="48"/>
      <c r="C18" s="48"/>
    </row>
    <row r="19" spans="1:3" ht="14.25" customHeight="1">
      <c r="A19" s="48"/>
      <c r="B19" s="48"/>
      <c r="C19"/>
    </row>
    <row r="20" spans="1:3" ht="14.25" customHeight="1">
      <c r="A20" s="48"/>
      <c r="B20" s="48"/>
      <c r="C20" s="48"/>
    </row>
    <row r="21" ht="15.75" thickBot="1"/>
    <row r="22" spans="1:15" ht="14.25" customHeight="1">
      <c r="A22" s="104" t="s">
        <v>90</v>
      </c>
      <c r="B22" s="105"/>
      <c r="C22" s="105"/>
      <c r="D22" s="101">
        <f>'Input Variables'!D$3</f>
        <v>40909</v>
      </c>
      <c r="E22" s="101">
        <f>'Input Variables'!E$3</f>
        <v>40940</v>
      </c>
      <c r="F22" s="101">
        <f>'Input Variables'!F$3</f>
        <v>40969</v>
      </c>
      <c r="G22" s="101">
        <f>'Input Variables'!G$3</f>
        <v>41000</v>
      </c>
      <c r="H22" s="101">
        <f>'Input Variables'!H$3</f>
        <v>41030</v>
      </c>
      <c r="I22" s="101">
        <f>'Input Variables'!I$3</f>
        <v>41061</v>
      </c>
      <c r="J22" s="101">
        <f>'Input Variables'!J$3</f>
        <v>41091</v>
      </c>
      <c r="K22" s="101">
        <f>'Input Variables'!K$3</f>
        <v>41122</v>
      </c>
      <c r="L22" s="101">
        <f>'Input Variables'!L$3</f>
        <v>41153</v>
      </c>
      <c r="M22" s="101">
        <f>'Input Variables'!M$3</f>
        <v>41183</v>
      </c>
      <c r="N22" s="101">
        <f>'Input Variables'!N$3</f>
        <v>41214</v>
      </c>
      <c r="O22" s="98">
        <f>'Input Variables'!O$3</f>
        <v>41244</v>
      </c>
    </row>
    <row r="23" spans="1:15" ht="14.25" customHeight="1">
      <c r="A23" s="106"/>
      <c r="B23" s="107"/>
      <c r="C23" s="107"/>
      <c r="D23" s="102"/>
      <c r="E23" s="102"/>
      <c r="F23" s="102"/>
      <c r="G23" s="102"/>
      <c r="H23" s="102"/>
      <c r="I23" s="102"/>
      <c r="J23" s="102"/>
      <c r="K23" s="102"/>
      <c r="L23" s="102"/>
      <c r="M23" s="102"/>
      <c r="N23" s="102"/>
      <c r="O23" s="99"/>
    </row>
    <row r="24" spans="1:15" ht="15.75" thickBot="1">
      <c r="A24" s="34" t="s">
        <v>7</v>
      </c>
      <c r="B24" s="35" t="s">
        <v>8</v>
      </c>
      <c r="C24" s="35" t="s">
        <v>0</v>
      </c>
      <c r="D24" s="103"/>
      <c r="E24" s="103"/>
      <c r="F24" s="103"/>
      <c r="G24" s="103"/>
      <c r="H24" s="103"/>
      <c r="I24" s="103"/>
      <c r="J24" s="103"/>
      <c r="K24" s="103"/>
      <c r="L24" s="103"/>
      <c r="M24" s="103"/>
      <c r="N24" s="103"/>
      <c r="O24" s="100"/>
    </row>
    <row r="25" spans="1:15" ht="18">
      <c r="A25" s="19" t="s">
        <v>60</v>
      </c>
      <c r="B25" s="8" t="s">
        <v>17</v>
      </c>
      <c r="C25" s="67" t="s">
        <v>61</v>
      </c>
      <c r="D25" s="78">
        <f>'Input Variables'!D13</f>
        <v>9906</v>
      </c>
      <c r="E25" s="78">
        <f>'Input Variables'!E13</f>
        <v>7285</v>
      </c>
      <c r="F25" s="78">
        <f>'Input Variables'!F13</f>
        <v>5694</v>
      </c>
      <c r="G25" s="78">
        <f>'Input Variables'!G13</f>
        <v>11260</v>
      </c>
      <c r="H25" s="78">
        <f>'Input Variables'!H13</f>
        <v>7494</v>
      </c>
      <c r="I25" s="78">
        <f>'Input Variables'!I13</f>
        <v>6509</v>
      </c>
      <c r="J25" s="78">
        <f>'Input Variables'!J13</f>
        <v>13263</v>
      </c>
      <c r="K25" s="78">
        <f>'Input Variables'!K13</f>
        <v>11532</v>
      </c>
      <c r="L25" s="78">
        <f>'Input Variables'!L13</f>
        <v>12083</v>
      </c>
      <c r="M25" s="78">
        <f>'Input Variables'!M13</f>
        <v>16678</v>
      </c>
      <c r="N25" s="78">
        <f>'Input Variables'!N13</f>
        <v>12294</v>
      </c>
      <c r="O25" s="78">
        <f>'Input Variables'!O13</f>
        <v>2630</v>
      </c>
    </row>
    <row r="26" spans="1:15" ht="60">
      <c r="A26" s="19" t="s">
        <v>20</v>
      </c>
      <c r="B26" s="33" t="s">
        <v>21</v>
      </c>
      <c r="C26" s="67" t="s">
        <v>59</v>
      </c>
      <c r="D26" s="50">
        <f>'Input Variables'!D12</f>
        <v>1.09</v>
      </c>
      <c r="E26" s="50">
        <f>'Input Variables'!E12</f>
        <v>1.09</v>
      </c>
      <c r="F26" s="50">
        <f>'Input Variables'!F12</f>
        <v>1.09</v>
      </c>
      <c r="G26" s="50">
        <f>'Input Variables'!G12</f>
        <v>1.09</v>
      </c>
      <c r="H26" s="50">
        <f>'Input Variables'!H12</f>
        <v>1.09</v>
      </c>
      <c r="I26" s="50">
        <f>'Input Variables'!I12</f>
        <v>1.09</v>
      </c>
      <c r="J26" s="50">
        <f>'Input Variables'!J12</f>
        <v>1.09</v>
      </c>
      <c r="K26" s="50">
        <f>'Input Variables'!K12</f>
        <v>1.09</v>
      </c>
      <c r="L26" s="50">
        <f>'Input Variables'!L12</f>
        <v>1.09</v>
      </c>
      <c r="M26" s="50">
        <f>'Input Variables'!M12</f>
        <v>1.09</v>
      </c>
      <c r="N26" s="50">
        <f>'Input Variables'!N12</f>
        <v>1.09</v>
      </c>
      <c r="O26" s="50">
        <f>'Input Variables'!O12</f>
        <v>1.09</v>
      </c>
    </row>
    <row r="27" spans="1:15" ht="18.75" thickBot="1">
      <c r="A27" s="45" t="s">
        <v>89</v>
      </c>
      <c r="B27" s="46" t="s">
        <v>69</v>
      </c>
      <c r="C27" s="68" t="s">
        <v>97</v>
      </c>
      <c r="D27" s="47">
        <f aca="true" t="shared" si="1" ref="D27:M27">ROUND(D25*D26,0)</f>
        <v>10798</v>
      </c>
      <c r="E27" s="47">
        <f t="shared" si="1"/>
        <v>7941</v>
      </c>
      <c r="F27" s="47">
        <f t="shared" si="1"/>
        <v>6206</v>
      </c>
      <c r="G27" s="47">
        <f t="shared" si="1"/>
        <v>12273</v>
      </c>
      <c r="H27" s="47">
        <f t="shared" si="1"/>
        <v>8168</v>
      </c>
      <c r="I27" s="47">
        <f t="shared" si="1"/>
        <v>7095</v>
      </c>
      <c r="J27" s="47">
        <f t="shared" si="1"/>
        <v>14457</v>
      </c>
      <c r="K27" s="47">
        <f t="shared" si="1"/>
        <v>12570</v>
      </c>
      <c r="L27" s="47">
        <f t="shared" si="1"/>
        <v>13170</v>
      </c>
      <c r="M27" s="47">
        <f t="shared" si="1"/>
        <v>18179</v>
      </c>
      <c r="N27" s="47">
        <f>ROUND(N25*N26,0)</f>
        <v>13400</v>
      </c>
      <c r="O27" s="47">
        <f>ROUND(O25*O26,0)</f>
        <v>2867</v>
      </c>
    </row>
    <row r="28" spans="1:3" ht="15">
      <c r="A28" s="51"/>
      <c r="B28" s="52"/>
      <c r="C28" s="53"/>
    </row>
    <row r="29" spans="1:3" ht="15">
      <c r="A29" s="51"/>
      <c r="B29" s="52"/>
      <c r="C29" s="53"/>
    </row>
    <row r="30" spans="1:3" ht="15">
      <c r="A30" s="51"/>
      <c r="B30" s="52"/>
      <c r="C30"/>
    </row>
    <row r="31" spans="1:3" ht="15">
      <c r="A31" s="51"/>
      <c r="B31" s="52"/>
      <c r="C31" s="53"/>
    </row>
    <row r="32" spans="1:3" ht="15">
      <c r="A32" s="51"/>
      <c r="B32" s="52"/>
      <c r="C32" s="53"/>
    </row>
    <row r="33" ht="17.25" customHeight="1" thickBot="1"/>
    <row r="34" spans="1:15" ht="14.25" customHeight="1">
      <c r="A34" s="104" t="s">
        <v>91</v>
      </c>
      <c r="B34" s="105"/>
      <c r="C34" s="105"/>
      <c r="D34" s="101">
        <f>'Input Variables'!D$3</f>
        <v>40909</v>
      </c>
      <c r="E34" s="101">
        <f>'Input Variables'!E$3</f>
        <v>40940</v>
      </c>
      <c r="F34" s="101">
        <f>'Input Variables'!F$3</f>
        <v>40969</v>
      </c>
      <c r="G34" s="101">
        <f>'Input Variables'!G$3</f>
        <v>41000</v>
      </c>
      <c r="H34" s="101">
        <f>'Input Variables'!H$3</f>
        <v>41030</v>
      </c>
      <c r="I34" s="101">
        <f>'Input Variables'!I$3</f>
        <v>41061</v>
      </c>
      <c r="J34" s="101">
        <f>'Input Variables'!J$3</f>
        <v>41091</v>
      </c>
      <c r="K34" s="101">
        <f>'Input Variables'!K$3</f>
        <v>41122</v>
      </c>
      <c r="L34" s="101">
        <f>'Input Variables'!L$3</f>
        <v>41153</v>
      </c>
      <c r="M34" s="101">
        <f>'Input Variables'!M$3</f>
        <v>41183</v>
      </c>
      <c r="N34" s="101">
        <f>'Input Variables'!N$3</f>
        <v>41214</v>
      </c>
      <c r="O34" s="98">
        <f>'Input Variables'!O$3</f>
        <v>41244</v>
      </c>
    </row>
    <row r="35" spans="1:15" ht="14.25" customHeight="1">
      <c r="A35" s="106"/>
      <c r="B35" s="107"/>
      <c r="C35" s="107"/>
      <c r="D35" s="102"/>
      <c r="E35" s="102"/>
      <c r="F35" s="102"/>
      <c r="G35" s="102"/>
      <c r="H35" s="102"/>
      <c r="I35" s="102"/>
      <c r="J35" s="102"/>
      <c r="K35" s="102"/>
      <c r="L35" s="102"/>
      <c r="M35" s="102"/>
      <c r="N35" s="102"/>
      <c r="O35" s="99"/>
    </row>
    <row r="36" spans="1:15" ht="15.75" thickBot="1">
      <c r="A36" s="34" t="s">
        <v>7</v>
      </c>
      <c r="B36" s="35" t="s">
        <v>8</v>
      </c>
      <c r="C36" s="35" t="s">
        <v>0</v>
      </c>
      <c r="D36" s="103"/>
      <c r="E36" s="103"/>
      <c r="F36" s="103"/>
      <c r="G36" s="103"/>
      <c r="H36" s="103"/>
      <c r="I36" s="103"/>
      <c r="J36" s="103"/>
      <c r="K36" s="103"/>
      <c r="L36" s="103"/>
      <c r="M36" s="103"/>
      <c r="N36" s="103"/>
      <c r="O36" s="100"/>
    </row>
    <row r="37" spans="1:15" ht="18">
      <c r="A37" s="19" t="s">
        <v>47</v>
      </c>
      <c r="B37" s="44" t="str">
        <f>'Input Variables'!C14</f>
        <v>MWh</v>
      </c>
      <c r="C37" s="70" t="str">
        <f>'Input Variables'!B14</f>
        <v>Electricity consumption of coal mill in period y</v>
      </c>
      <c r="D37" s="79">
        <f>'Input Variables'!D14</f>
        <v>896</v>
      </c>
      <c r="E37" s="79">
        <f>'Input Variables'!E14</f>
        <v>514</v>
      </c>
      <c r="F37" s="79">
        <f>'Input Variables'!F14</f>
        <v>396</v>
      </c>
      <c r="G37" s="79">
        <f>'Input Variables'!G14</f>
        <v>1065</v>
      </c>
      <c r="H37" s="79">
        <f>'Input Variables'!H14</f>
        <v>521</v>
      </c>
      <c r="I37" s="79">
        <f>'Input Variables'!I14</f>
        <v>479</v>
      </c>
      <c r="J37" s="79">
        <f>'Input Variables'!J14</f>
        <v>1249</v>
      </c>
      <c r="K37" s="79">
        <f>'Input Variables'!K14</f>
        <v>1365</v>
      </c>
      <c r="L37" s="79">
        <f>'Input Variables'!L14</f>
        <v>1295</v>
      </c>
      <c r="M37" s="79">
        <f>'Input Variables'!M14</f>
        <v>1109</v>
      </c>
      <c r="N37" s="79">
        <f>'Input Variables'!N14</f>
        <v>586</v>
      </c>
      <c r="O37" s="80">
        <f>'Input Variables'!O14</f>
        <v>106</v>
      </c>
    </row>
    <row r="38" spans="1:15" ht="18.75" thickBot="1">
      <c r="A38" s="45" t="s">
        <v>92</v>
      </c>
      <c r="B38" s="55" t="s">
        <v>80</v>
      </c>
      <c r="C38" s="71" t="s">
        <v>93</v>
      </c>
      <c r="D38" s="56">
        <f aca="true" t="shared" si="2" ref="D38:O38">ROUND(D37*D26,0)</f>
        <v>977</v>
      </c>
      <c r="E38" s="56">
        <f t="shared" si="2"/>
        <v>560</v>
      </c>
      <c r="F38" s="56">
        <f t="shared" si="2"/>
        <v>432</v>
      </c>
      <c r="G38" s="56">
        <f t="shared" si="2"/>
        <v>1161</v>
      </c>
      <c r="H38" s="56">
        <f t="shared" si="2"/>
        <v>568</v>
      </c>
      <c r="I38" s="56">
        <f t="shared" si="2"/>
        <v>522</v>
      </c>
      <c r="J38" s="56">
        <f t="shared" si="2"/>
        <v>1361</v>
      </c>
      <c r="K38" s="56">
        <f t="shared" si="2"/>
        <v>1488</v>
      </c>
      <c r="L38" s="56">
        <f t="shared" si="2"/>
        <v>1412</v>
      </c>
      <c r="M38" s="56">
        <f t="shared" si="2"/>
        <v>1209</v>
      </c>
      <c r="N38" s="56">
        <f t="shared" si="2"/>
        <v>639</v>
      </c>
      <c r="O38" s="62">
        <f t="shared" si="2"/>
        <v>116</v>
      </c>
    </row>
    <row r="41" ht="15">
      <c r="C41"/>
    </row>
    <row r="44" ht="15.75" thickBot="1"/>
    <row r="45" spans="1:15" ht="14.25" customHeight="1">
      <c r="A45" s="104" t="s">
        <v>96</v>
      </c>
      <c r="B45" s="105"/>
      <c r="C45" s="105"/>
      <c r="D45" s="101">
        <f>'Input Variables'!D$3</f>
        <v>40909</v>
      </c>
      <c r="E45" s="101">
        <f>'Input Variables'!E$3</f>
        <v>40940</v>
      </c>
      <c r="F45" s="101">
        <f>'Input Variables'!F$3</f>
        <v>40969</v>
      </c>
      <c r="G45" s="101">
        <f>'Input Variables'!G$3</f>
        <v>41000</v>
      </c>
      <c r="H45" s="101">
        <f>'Input Variables'!H$3</f>
        <v>41030</v>
      </c>
      <c r="I45" s="101">
        <f>'Input Variables'!I$3</f>
        <v>41061</v>
      </c>
      <c r="J45" s="101">
        <f>'Input Variables'!J$3</f>
        <v>41091</v>
      </c>
      <c r="K45" s="101">
        <f>'Input Variables'!K$3</f>
        <v>41122</v>
      </c>
      <c r="L45" s="101">
        <f>'Input Variables'!L$3</f>
        <v>41153</v>
      </c>
      <c r="M45" s="101">
        <f>'Input Variables'!M$3</f>
        <v>41183</v>
      </c>
      <c r="N45" s="101">
        <f>'Input Variables'!N$3</f>
        <v>41214</v>
      </c>
      <c r="O45" s="98">
        <f>'Input Variables'!O$3</f>
        <v>41244</v>
      </c>
    </row>
    <row r="46" spans="1:15" ht="14.25" customHeight="1">
      <c r="A46" s="106"/>
      <c r="B46" s="107"/>
      <c r="C46" s="107"/>
      <c r="D46" s="102"/>
      <c r="E46" s="102"/>
      <c r="F46" s="102"/>
      <c r="G46" s="102"/>
      <c r="H46" s="102"/>
      <c r="I46" s="102"/>
      <c r="J46" s="102"/>
      <c r="K46" s="102"/>
      <c r="L46" s="102"/>
      <c r="M46" s="102"/>
      <c r="N46" s="102"/>
      <c r="O46" s="99"/>
    </row>
    <row r="47" spans="1:15" ht="15.75" thickBot="1">
      <c r="A47" s="34" t="s">
        <v>7</v>
      </c>
      <c r="B47" s="35" t="s">
        <v>8</v>
      </c>
      <c r="C47" s="35" t="s">
        <v>0</v>
      </c>
      <c r="D47" s="103"/>
      <c r="E47" s="103"/>
      <c r="F47" s="103"/>
      <c r="G47" s="103"/>
      <c r="H47" s="103"/>
      <c r="I47" s="103"/>
      <c r="J47" s="103"/>
      <c r="K47" s="103"/>
      <c r="L47" s="103"/>
      <c r="M47" s="103"/>
      <c r="N47" s="103"/>
      <c r="O47" s="100"/>
    </row>
    <row r="48" spans="1:15" ht="18">
      <c r="A48" s="92" t="s">
        <v>115</v>
      </c>
      <c r="B48" s="57" t="s">
        <v>64</v>
      </c>
      <c r="C48" s="67" t="s">
        <v>63</v>
      </c>
      <c r="D48" s="76">
        <f>'Input Variables'!D15</f>
        <v>2604</v>
      </c>
      <c r="E48" s="76">
        <f>'Input Variables'!E15</f>
        <v>9623</v>
      </c>
      <c r="F48" s="76">
        <f>'Input Variables'!F15</f>
        <v>2437</v>
      </c>
      <c r="G48" s="76">
        <f>'Input Variables'!G15</f>
        <v>6610</v>
      </c>
      <c r="H48" s="76">
        <f>'Input Variables'!H15</f>
        <v>3692</v>
      </c>
      <c r="I48" s="76">
        <f>'Input Variables'!I15</f>
        <v>2715</v>
      </c>
      <c r="J48" s="76">
        <f>'Input Variables'!J15</f>
        <v>12437</v>
      </c>
      <c r="K48" s="76">
        <f>'Input Variables'!K15</f>
        <v>196128</v>
      </c>
      <c r="L48" s="76">
        <f>'Input Variables'!L15</f>
        <v>97835</v>
      </c>
      <c r="M48" s="76">
        <f>'Input Variables'!M15</f>
        <v>0</v>
      </c>
      <c r="N48" s="76">
        <f>'Input Variables'!N15</f>
        <v>0</v>
      </c>
      <c r="O48" s="81">
        <f>'Input Variables'!O15</f>
        <v>19164</v>
      </c>
    </row>
    <row r="49" spans="1:15" ht="18.75" thickBot="1">
      <c r="A49" s="45" t="s">
        <v>94</v>
      </c>
      <c r="B49" s="46" t="s">
        <v>69</v>
      </c>
      <c r="C49" s="68" t="s">
        <v>95</v>
      </c>
      <c r="D49" s="56">
        <f aca="true" t="shared" si="3" ref="D49:O49">ROUND(D48*D15*D12,0)</f>
        <v>5</v>
      </c>
      <c r="E49" s="56">
        <f t="shared" si="3"/>
        <v>18</v>
      </c>
      <c r="F49" s="56">
        <f t="shared" si="3"/>
        <v>5</v>
      </c>
      <c r="G49" s="56">
        <f t="shared" si="3"/>
        <v>13</v>
      </c>
      <c r="H49" s="56">
        <f t="shared" si="3"/>
        <v>7</v>
      </c>
      <c r="I49" s="56">
        <f t="shared" si="3"/>
        <v>5</v>
      </c>
      <c r="J49" s="56">
        <f t="shared" si="3"/>
        <v>24</v>
      </c>
      <c r="K49" s="56">
        <f t="shared" si="3"/>
        <v>381</v>
      </c>
      <c r="L49" s="56">
        <f t="shared" si="3"/>
        <v>190</v>
      </c>
      <c r="M49" s="56">
        <f t="shared" si="3"/>
        <v>0</v>
      </c>
      <c r="N49" s="56">
        <f t="shared" si="3"/>
        <v>0</v>
      </c>
      <c r="O49" s="62">
        <f t="shared" si="3"/>
        <v>37</v>
      </c>
    </row>
    <row r="51" ht="15.75" thickBot="1"/>
    <row r="52" spans="1:15" ht="14.25" customHeight="1">
      <c r="A52" s="104" t="s">
        <v>110</v>
      </c>
      <c r="B52" s="105"/>
      <c r="C52" s="105"/>
      <c r="D52" s="101">
        <f>'Input Variables'!D$3</f>
        <v>40909</v>
      </c>
      <c r="E52" s="101">
        <f>'Input Variables'!E$3</f>
        <v>40940</v>
      </c>
      <c r="F52" s="101">
        <f>'Input Variables'!F$3</f>
        <v>40969</v>
      </c>
      <c r="G52" s="101">
        <f>'Input Variables'!G$3</f>
        <v>41000</v>
      </c>
      <c r="H52" s="101">
        <f>'Input Variables'!H$3</f>
        <v>41030</v>
      </c>
      <c r="I52" s="101">
        <f>'Input Variables'!I$3</f>
        <v>41061</v>
      </c>
      <c r="J52" s="101">
        <f>'Input Variables'!J$3</f>
        <v>41091</v>
      </c>
      <c r="K52" s="101">
        <f>'Input Variables'!K$3</f>
        <v>41122</v>
      </c>
      <c r="L52" s="101">
        <f>'Input Variables'!L$3</f>
        <v>41153</v>
      </c>
      <c r="M52" s="101">
        <f>'Input Variables'!M$3</f>
        <v>41183</v>
      </c>
      <c r="N52" s="101">
        <f>'Input Variables'!N$3</f>
        <v>41214</v>
      </c>
      <c r="O52" s="98">
        <f>'Input Variables'!O$3</f>
        <v>41244</v>
      </c>
    </row>
    <row r="53" spans="1:15" ht="14.25" customHeight="1">
      <c r="A53" s="106"/>
      <c r="B53" s="107"/>
      <c r="C53" s="107"/>
      <c r="D53" s="102"/>
      <c r="E53" s="102"/>
      <c r="F53" s="102"/>
      <c r="G53" s="102"/>
      <c r="H53" s="102"/>
      <c r="I53" s="102"/>
      <c r="J53" s="102"/>
      <c r="K53" s="102"/>
      <c r="L53" s="102"/>
      <c r="M53" s="102"/>
      <c r="N53" s="102"/>
      <c r="O53" s="99"/>
    </row>
    <row r="54" spans="1:15" ht="15.75" thickBot="1">
      <c r="A54" s="34" t="s">
        <v>7</v>
      </c>
      <c r="B54" s="35" t="s">
        <v>8</v>
      </c>
      <c r="C54" s="35" t="s">
        <v>0</v>
      </c>
      <c r="D54" s="103"/>
      <c r="E54" s="103"/>
      <c r="F54" s="103"/>
      <c r="G54" s="103"/>
      <c r="H54" s="103"/>
      <c r="I54" s="103"/>
      <c r="J54" s="103"/>
      <c r="K54" s="103"/>
      <c r="L54" s="103"/>
      <c r="M54" s="103"/>
      <c r="N54" s="103"/>
      <c r="O54" s="100"/>
    </row>
    <row r="55" spans="1:15" ht="18">
      <c r="A55" s="27" t="s">
        <v>87</v>
      </c>
      <c r="B55" s="37" t="s">
        <v>69</v>
      </c>
      <c r="C55" s="75" t="s">
        <v>88</v>
      </c>
      <c r="D55" s="76">
        <f aca="true" t="shared" si="4" ref="D55:M55">D16</f>
        <v>40930</v>
      </c>
      <c r="E55" s="76">
        <f t="shared" si="4"/>
        <v>22712</v>
      </c>
      <c r="F55" s="76">
        <f t="shared" si="4"/>
        <v>18503</v>
      </c>
      <c r="G55" s="76">
        <f t="shared" si="4"/>
        <v>45982</v>
      </c>
      <c r="H55" s="76">
        <f t="shared" si="4"/>
        <v>27055</v>
      </c>
      <c r="I55" s="76">
        <f t="shared" si="4"/>
        <v>24036</v>
      </c>
      <c r="J55" s="76">
        <f t="shared" si="4"/>
        <v>58030</v>
      </c>
      <c r="K55" s="76">
        <f t="shared" si="4"/>
        <v>62507</v>
      </c>
      <c r="L55" s="76">
        <f t="shared" si="4"/>
        <v>63449</v>
      </c>
      <c r="M55" s="76">
        <f t="shared" si="4"/>
        <v>78404</v>
      </c>
      <c r="N55" s="76">
        <f>N16</f>
        <v>50416</v>
      </c>
      <c r="O55" s="76">
        <f>O16</f>
        <v>4293</v>
      </c>
    </row>
    <row r="56" spans="1:15" ht="18">
      <c r="A56" s="36" t="s">
        <v>89</v>
      </c>
      <c r="B56" s="37" t="s">
        <v>69</v>
      </c>
      <c r="C56" s="75" t="s">
        <v>97</v>
      </c>
      <c r="D56" s="58">
        <f aca="true" t="shared" si="5" ref="D56:M56">D27</f>
        <v>10798</v>
      </c>
      <c r="E56" s="58">
        <f t="shared" si="5"/>
        <v>7941</v>
      </c>
      <c r="F56" s="58">
        <f t="shared" si="5"/>
        <v>6206</v>
      </c>
      <c r="G56" s="58">
        <f t="shared" si="5"/>
        <v>12273</v>
      </c>
      <c r="H56" s="58">
        <f t="shared" si="5"/>
        <v>8168</v>
      </c>
      <c r="I56" s="58">
        <f t="shared" si="5"/>
        <v>7095</v>
      </c>
      <c r="J56" s="58">
        <f t="shared" si="5"/>
        <v>14457</v>
      </c>
      <c r="K56" s="58">
        <f t="shared" si="5"/>
        <v>12570</v>
      </c>
      <c r="L56" s="58">
        <f t="shared" si="5"/>
        <v>13170</v>
      </c>
      <c r="M56" s="58">
        <f t="shared" si="5"/>
        <v>18179</v>
      </c>
      <c r="N56" s="58">
        <f>N27</f>
        <v>13400</v>
      </c>
      <c r="O56" s="58">
        <f>O27</f>
        <v>2867</v>
      </c>
    </row>
    <row r="57" spans="1:15" ht="18">
      <c r="A57" s="36" t="s">
        <v>92</v>
      </c>
      <c r="B57" s="37" t="s">
        <v>69</v>
      </c>
      <c r="C57" s="70" t="s">
        <v>93</v>
      </c>
      <c r="D57" s="58">
        <f aca="true" t="shared" si="6" ref="D57:M57">D38</f>
        <v>977</v>
      </c>
      <c r="E57" s="58">
        <f t="shared" si="6"/>
        <v>560</v>
      </c>
      <c r="F57" s="58">
        <f t="shared" si="6"/>
        <v>432</v>
      </c>
      <c r="G57" s="58">
        <f t="shared" si="6"/>
        <v>1161</v>
      </c>
      <c r="H57" s="58">
        <f t="shared" si="6"/>
        <v>568</v>
      </c>
      <c r="I57" s="58">
        <f t="shared" si="6"/>
        <v>522</v>
      </c>
      <c r="J57" s="58">
        <f t="shared" si="6"/>
        <v>1361</v>
      </c>
      <c r="K57" s="58">
        <f t="shared" si="6"/>
        <v>1488</v>
      </c>
      <c r="L57" s="58">
        <f t="shared" si="6"/>
        <v>1412</v>
      </c>
      <c r="M57" s="58">
        <f t="shared" si="6"/>
        <v>1209</v>
      </c>
      <c r="N57" s="58">
        <f>N38</f>
        <v>639</v>
      </c>
      <c r="O57" s="58">
        <f>O38</f>
        <v>116</v>
      </c>
    </row>
    <row r="58" spans="1:15" ht="18">
      <c r="A58" s="36" t="s">
        <v>94</v>
      </c>
      <c r="B58" s="37" t="s">
        <v>69</v>
      </c>
      <c r="C58" s="75" t="s">
        <v>95</v>
      </c>
      <c r="D58" s="41">
        <f aca="true" t="shared" si="7" ref="D58:M58">D49</f>
        <v>5</v>
      </c>
      <c r="E58" s="41">
        <f t="shared" si="7"/>
        <v>18</v>
      </c>
      <c r="F58" s="41">
        <f t="shared" si="7"/>
        <v>5</v>
      </c>
      <c r="G58" s="41">
        <f t="shared" si="7"/>
        <v>13</v>
      </c>
      <c r="H58" s="41">
        <f t="shared" si="7"/>
        <v>7</v>
      </c>
      <c r="I58" s="41">
        <f t="shared" si="7"/>
        <v>5</v>
      </c>
      <c r="J58" s="41">
        <f t="shared" si="7"/>
        <v>24</v>
      </c>
      <c r="K58" s="41">
        <f t="shared" si="7"/>
        <v>381</v>
      </c>
      <c r="L58" s="41">
        <f t="shared" si="7"/>
        <v>190</v>
      </c>
      <c r="M58" s="41">
        <f t="shared" si="7"/>
        <v>0</v>
      </c>
      <c r="N58" s="41">
        <f>N49</f>
        <v>0</v>
      </c>
      <c r="O58" s="41">
        <f>O49</f>
        <v>37</v>
      </c>
    </row>
    <row r="59" spans="1:16" ht="18.75" thickBot="1">
      <c r="A59" s="45" t="s">
        <v>113</v>
      </c>
      <c r="B59" s="46" t="s">
        <v>69</v>
      </c>
      <c r="C59" s="68" t="s">
        <v>98</v>
      </c>
      <c r="D59" s="56">
        <f aca="true" t="shared" si="8" ref="D59:M59">SUM(D55:D58)</f>
        <v>52710</v>
      </c>
      <c r="E59" s="56">
        <f t="shared" si="8"/>
        <v>31231</v>
      </c>
      <c r="F59" s="56">
        <f t="shared" si="8"/>
        <v>25146</v>
      </c>
      <c r="G59" s="56">
        <f t="shared" si="8"/>
        <v>59429</v>
      </c>
      <c r="H59" s="56">
        <f t="shared" si="8"/>
        <v>35798</v>
      </c>
      <c r="I59" s="56">
        <f t="shared" si="8"/>
        <v>31658</v>
      </c>
      <c r="J59" s="56">
        <f t="shared" si="8"/>
        <v>73872</v>
      </c>
      <c r="K59" s="56">
        <f t="shared" si="8"/>
        <v>76946</v>
      </c>
      <c r="L59" s="56">
        <f t="shared" si="8"/>
        <v>78221</v>
      </c>
      <c r="M59" s="56">
        <f t="shared" si="8"/>
        <v>97792</v>
      </c>
      <c r="N59" s="56">
        <f>SUM(N55:N58)</f>
        <v>64455</v>
      </c>
      <c r="O59" s="56">
        <f>SUM(O55:O58)</f>
        <v>7313</v>
      </c>
      <c r="P59" s="93">
        <f>SUM(D59:O59)</f>
        <v>634571</v>
      </c>
    </row>
  </sheetData>
  <sheetProtection/>
  <mergeCells count="65">
    <mergeCell ref="A45:C46"/>
    <mergeCell ref="A7:C8"/>
    <mergeCell ref="A22:C23"/>
    <mergeCell ref="A52:C53"/>
    <mergeCell ref="D52:D54"/>
    <mergeCell ref="D7:D9"/>
    <mergeCell ref="A34:C35"/>
    <mergeCell ref="E7:E9"/>
    <mergeCell ref="F7:F9"/>
    <mergeCell ref="G7:G9"/>
    <mergeCell ref="H7:H9"/>
    <mergeCell ref="I7:I9"/>
    <mergeCell ref="J7:J9"/>
    <mergeCell ref="K7:K9"/>
    <mergeCell ref="L7:L9"/>
    <mergeCell ref="M7:M9"/>
    <mergeCell ref="N7:N9"/>
    <mergeCell ref="O7:O9"/>
    <mergeCell ref="D22:D24"/>
    <mergeCell ref="E22:E24"/>
    <mergeCell ref="F22:F24"/>
    <mergeCell ref="G22:G24"/>
    <mergeCell ref="H22:H24"/>
    <mergeCell ref="I22:I24"/>
    <mergeCell ref="J22:J24"/>
    <mergeCell ref="K22:K24"/>
    <mergeCell ref="L22:L24"/>
    <mergeCell ref="M22:M24"/>
    <mergeCell ref="N22:N24"/>
    <mergeCell ref="O22:O24"/>
    <mergeCell ref="D34:D36"/>
    <mergeCell ref="E34:E36"/>
    <mergeCell ref="F34:F36"/>
    <mergeCell ref="G34:G36"/>
    <mergeCell ref="H34:H36"/>
    <mergeCell ref="I34:I36"/>
    <mergeCell ref="J34:J36"/>
    <mergeCell ref="K34:K36"/>
    <mergeCell ref="L34:L36"/>
    <mergeCell ref="M34:M36"/>
    <mergeCell ref="N34:N36"/>
    <mergeCell ref="O34:O36"/>
    <mergeCell ref="D45:D47"/>
    <mergeCell ref="E45:E47"/>
    <mergeCell ref="F45:F47"/>
    <mergeCell ref="G45:G47"/>
    <mergeCell ref="H45:H47"/>
    <mergeCell ref="I45:I47"/>
    <mergeCell ref="J45:J47"/>
    <mergeCell ref="K45:K47"/>
    <mergeCell ref="L45:L47"/>
    <mergeCell ref="M45:M47"/>
    <mergeCell ref="N45:N47"/>
    <mergeCell ref="O45:O47"/>
    <mergeCell ref="E52:E54"/>
    <mergeCell ref="F52:F54"/>
    <mergeCell ref="G52:G54"/>
    <mergeCell ref="H52:H54"/>
    <mergeCell ref="I52:I54"/>
    <mergeCell ref="J52:J54"/>
    <mergeCell ref="K52:K54"/>
    <mergeCell ref="L52:L54"/>
    <mergeCell ref="M52:M54"/>
    <mergeCell ref="N52:N54"/>
    <mergeCell ref="O52:O5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2011-04-22T07:16:44Z</cp:lastPrinted>
  <dcterms:created xsi:type="dcterms:W3CDTF">2006-09-16T00:00:00Z</dcterms:created>
  <dcterms:modified xsi:type="dcterms:W3CDTF">2013-08-19T07:01:51Z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0x010100F59BA316FFF5E54DA051273D41C7F3C6</vt:lpwstr>
  </property>
</Properties>
</file>