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480" windowHeight="9345" tabRatio="740" activeTab="6"/>
  </bookViews>
  <sheets>
    <sheet name="Lamps" sheetId="8" r:id="rId1"/>
    <sheet name="Schools" sheetId="12" r:id="rId2"/>
    <sheet name="Kindergartens" sheetId="14" r:id="rId3"/>
    <sheet name="Medicine" sheetId="15" r:id="rId4"/>
    <sheet name="Other" sheetId="16" r:id="rId5"/>
    <sheet name="Total" sheetId="7" r:id="rId6"/>
    <sheet name="Total (devided by years)" sheetId="17" r:id="rId7"/>
    <sheet name="SSC threshold level" sheetId="13" r:id="rId8"/>
  </sheets>
  <calcPr calcId="145621"/>
</workbook>
</file>

<file path=xl/calcChain.xml><?xml version="1.0" encoding="utf-8"?>
<calcChain xmlns="http://schemas.openxmlformats.org/spreadsheetml/2006/main">
  <c r="B4" i="17" l="1"/>
  <c r="D4" i="17"/>
  <c r="D51" i="17"/>
  <c r="H51" i="17"/>
  <c r="C51" i="17"/>
  <c r="G51" i="17"/>
  <c r="B51" i="17"/>
  <c r="D50" i="17"/>
  <c r="H50" i="17"/>
  <c r="C50" i="17"/>
  <c r="G50" i="17"/>
  <c r="I50" i="17" s="1"/>
  <c r="B50" i="17"/>
  <c r="I51" i="17"/>
  <c r="T32" i="17" l="1"/>
  <c r="R32" i="17"/>
  <c r="Q32" i="17"/>
  <c r="S32" i="17"/>
  <c r="P40" i="16"/>
  <c r="P41" i="16"/>
  <c r="P42" i="16"/>
  <c r="P43" i="16"/>
  <c r="P39" i="16"/>
  <c r="P40" i="15"/>
  <c r="P41" i="15"/>
  <c r="P42" i="15"/>
  <c r="P43" i="15"/>
  <c r="P39" i="15"/>
  <c r="P40" i="14" l="1"/>
  <c r="P41" i="14"/>
  <c r="P42" i="14"/>
  <c r="P43" i="14"/>
  <c r="P39" i="14"/>
  <c r="P40" i="12"/>
  <c r="P41" i="12"/>
  <c r="P42" i="12"/>
  <c r="P43" i="12"/>
  <c r="P39" i="12"/>
  <c r="S26" i="17"/>
  <c r="Q26" i="17"/>
  <c r="O26" i="17"/>
  <c r="M26" i="17"/>
  <c r="S12" i="17"/>
  <c r="Q12" i="17"/>
  <c r="O12" i="17"/>
  <c r="M12" i="17"/>
  <c r="H26" i="17"/>
  <c r="F26" i="17"/>
  <c r="D26" i="17"/>
  <c r="B26" i="17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I29" i="17" l="1"/>
  <c r="H29" i="17"/>
  <c r="G29" i="17"/>
  <c r="F29" i="17"/>
  <c r="E29" i="17"/>
  <c r="P29" i="17" s="1"/>
  <c r="D29" i="17"/>
  <c r="C29" i="17"/>
  <c r="N29" i="17" s="1"/>
  <c r="B29" i="17"/>
  <c r="I15" i="17"/>
  <c r="H15" i="17"/>
  <c r="G15" i="17"/>
  <c r="R15" i="17" s="1"/>
  <c r="F15" i="17"/>
  <c r="E15" i="17"/>
  <c r="P15" i="17" s="1"/>
  <c r="D15" i="17"/>
  <c r="C15" i="17"/>
  <c r="B15" i="17"/>
  <c r="T29" i="17"/>
  <c r="T34" i="17" s="1"/>
  <c r="S29" i="17"/>
  <c r="S34" i="17" s="1"/>
  <c r="R29" i="17"/>
  <c r="R34" i="17" s="1"/>
  <c r="Q29" i="17"/>
  <c r="Q34" i="17" s="1"/>
  <c r="O29" i="17"/>
  <c r="M29" i="17"/>
  <c r="T15" i="17"/>
  <c r="S15" i="17"/>
  <c r="Q15" i="17"/>
  <c r="O15" i="17"/>
  <c r="N15" i="17"/>
  <c r="M15" i="17"/>
  <c r="T28" i="17"/>
  <c r="S28" i="17"/>
  <c r="R28" i="17"/>
  <c r="Q28" i="17"/>
  <c r="P28" i="17"/>
  <c r="O28" i="17"/>
  <c r="N28" i="17"/>
  <c r="M28" i="17"/>
  <c r="I28" i="17"/>
  <c r="H28" i="17"/>
  <c r="G28" i="17"/>
  <c r="F28" i="17"/>
  <c r="E28" i="17"/>
  <c r="D28" i="17"/>
  <c r="C28" i="17"/>
  <c r="B28" i="17"/>
  <c r="S18" i="17" l="1"/>
  <c r="S19" i="17" s="1"/>
  <c r="I32" i="17"/>
  <c r="I33" i="17" s="1"/>
  <c r="F34" i="17"/>
  <c r="F35" i="17" s="1"/>
  <c r="B20" i="17"/>
  <c r="B34" i="17" l="1"/>
  <c r="T33" i="17"/>
  <c r="H32" i="17"/>
  <c r="H33" i="17" s="1"/>
  <c r="S33" i="17"/>
  <c r="S35" i="17"/>
  <c r="T35" i="17"/>
  <c r="T36" i="17" s="1"/>
  <c r="I18" i="17"/>
  <c r="I19" i="17" s="1"/>
  <c r="R35" i="17"/>
  <c r="N34" i="17"/>
  <c r="N35" i="17" s="1"/>
  <c r="F20" i="17"/>
  <c r="F21" i="17" s="1"/>
  <c r="H34" i="17"/>
  <c r="H35" i="17" s="1"/>
  <c r="H36" i="17" s="1"/>
  <c r="H20" i="17"/>
  <c r="H21" i="17" s="1"/>
  <c r="H18" i="17"/>
  <c r="H19" i="17" s="1"/>
  <c r="T20" i="17"/>
  <c r="T21" i="17" s="1"/>
  <c r="T18" i="17"/>
  <c r="T19" i="17" s="1"/>
  <c r="I34" i="17"/>
  <c r="I35" i="17" s="1"/>
  <c r="I36" i="17" s="1"/>
  <c r="I20" i="17"/>
  <c r="I21" i="17" s="1"/>
  <c r="S20" i="17"/>
  <c r="S21" i="17" s="1"/>
  <c r="S22" i="17" s="1"/>
  <c r="P34" i="17"/>
  <c r="P35" i="17" s="1"/>
  <c r="D20" i="17"/>
  <c r="D21" i="17" s="1"/>
  <c r="C18" i="17"/>
  <c r="C19" i="17" s="1"/>
  <c r="D34" i="17"/>
  <c r="D35" i="17" s="1"/>
  <c r="G18" i="17"/>
  <c r="G19" i="17" s="1"/>
  <c r="P20" i="17"/>
  <c r="P21" i="17" s="1"/>
  <c r="O18" i="17"/>
  <c r="O19" i="17" s="1"/>
  <c r="B21" i="17"/>
  <c r="B35" i="17"/>
  <c r="N20" i="17"/>
  <c r="N21" i="17" s="1"/>
  <c r="R20" i="17"/>
  <c r="R21" i="17" s="1"/>
  <c r="E18" i="17"/>
  <c r="E19" i="17" s="1"/>
  <c r="M18" i="17"/>
  <c r="Q18" i="17"/>
  <c r="Q19" i="17" s="1"/>
  <c r="C20" i="17"/>
  <c r="C21" i="17" s="1"/>
  <c r="C22" i="17" s="1"/>
  <c r="E20" i="17"/>
  <c r="E21" i="17" s="1"/>
  <c r="G20" i="17"/>
  <c r="G21" i="17" s="1"/>
  <c r="M20" i="17"/>
  <c r="O20" i="17"/>
  <c r="O21" i="17" s="1"/>
  <c r="O22" i="17" s="1"/>
  <c r="Q20" i="17"/>
  <c r="Q21" i="17" s="1"/>
  <c r="C32" i="17"/>
  <c r="C33" i="17" s="1"/>
  <c r="E32" i="17"/>
  <c r="E33" i="17" s="1"/>
  <c r="G32" i="17"/>
  <c r="G33" i="17" s="1"/>
  <c r="M32" i="17"/>
  <c r="O32" i="17"/>
  <c r="O33" i="17" s="1"/>
  <c r="Q33" i="17"/>
  <c r="C34" i="17"/>
  <c r="C35" i="17" s="1"/>
  <c r="E34" i="17"/>
  <c r="E35" i="17" s="1"/>
  <c r="G34" i="17"/>
  <c r="G35" i="17" s="1"/>
  <c r="M34" i="17"/>
  <c r="O34" i="17"/>
  <c r="O35" i="17" s="1"/>
  <c r="Q35" i="17"/>
  <c r="B18" i="17"/>
  <c r="B19" i="17" s="1"/>
  <c r="D18" i="17"/>
  <c r="D19" i="17" s="1"/>
  <c r="D22" i="17" s="1"/>
  <c r="F18" i="17"/>
  <c r="F19" i="17" s="1"/>
  <c r="N18" i="17"/>
  <c r="N19" i="17" s="1"/>
  <c r="P18" i="17"/>
  <c r="P19" i="17" s="1"/>
  <c r="B32" i="17"/>
  <c r="D32" i="17"/>
  <c r="D33" i="17" s="1"/>
  <c r="F32" i="17"/>
  <c r="F33" i="17" s="1"/>
  <c r="F36" i="17" s="1"/>
  <c r="N32" i="17"/>
  <c r="N33" i="17" s="1"/>
  <c r="N36" i="17" s="1"/>
  <c r="P32" i="17"/>
  <c r="P33" i="17" s="1"/>
  <c r="R33" i="17"/>
  <c r="B20" i="16"/>
  <c r="B3" i="16"/>
  <c r="N14" i="16" s="1"/>
  <c r="N15" i="16" s="1"/>
  <c r="N31" i="16"/>
  <c r="B20" i="15"/>
  <c r="B3" i="15"/>
  <c r="D12" i="15" s="1"/>
  <c r="C8" i="8"/>
  <c r="B8" i="8"/>
  <c r="B3" i="12"/>
  <c r="B20" i="14"/>
  <c r="E29" i="14" s="1"/>
  <c r="E30" i="14" s="1"/>
  <c r="B3" i="14"/>
  <c r="B12" i="14" s="1"/>
  <c r="B13" i="14" s="1"/>
  <c r="B20" i="12"/>
  <c r="B29" i="12" s="1"/>
  <c r="B29" i="15"/>
  <c r="B30" i="15" s="1"/>
  <c r="C29" i="14"/>
  <c r="C30" i="14" s="1"/>
  <c r="C29" i="15"/>
  <c r="C30" i="15" s="1"/>
  <c r="D29" i="14"/>
  <c r="D30" i="14" s="1"/>
  <c r="D29" i="15"/>
  <c r="D30" i="15" s="1"/>
  <c r="E29" i="15"/>
  <c r="F29" i="12"/>
  <c r="F30" i="12" s="1"/>
  <c r="F29" i="14"/>
  <c r="F30" i="14" s="1"/>
  <c r="F29" i="15"/>
  <c r="F30" i="15" s="1"/>
  <c r="G29" i="14"/>
  <c r="G30" i="14" s="1"/>
  <c r="G29" i="15"/>
  <c r="G30" i="15" s="1"/>
  <c r="B31" i="15"/>
  <c r="B32" i="15" s="1"/>
  <c r="C31" i="14"/>
  <c r="C32" i="14" s="1"/>
  <c r="C31" i="15"/>
  <c r="C32" i="15" s="1"/>
  <c r="D31" i="12"/>
  <c r="D32" i="12" s="1"/>
  <c r="D31" i="15"/>
  <c r="D32" i="15" s="1"/>
  <c r="E31" i="14"/>
  <c r="E32" i="14" s="1"/>
  <c r="E31" i="15"/>
  <c r="E32" i="15" s="1"/>
  <c r="F31" i="12"/>
  <c r="F32" i="12" s="1"/>
  <c r="F31" i="14"/>
  <c r="F32" i="14" s="1"/>
  <c r="F31" i="15"/>
  <c r="F32" i="15" s="1"/>
  <c r="G31" i="12"/>
  <c r="G32" i="12" s="1"/>
  <c r="G31" i="15"/>
  <c r="G32" i="15" s="1"/>
  <c r="H29" i="12"/>
  <c r="H29" i="15"/>
  <c r="H30" i="15" s="1"/>
  <c r="H12" i="15"/>
  <c r="I29" i="15"/>
  <c r="I30" i="15" s="1"/>
  <c r="J12" i="14"/>
  <c r="J13" i="14" s="1"/>
  <c r="J29" i="15"/>
  <c r="J30" i="15" s="1"/>
  <c r="K29" i="14"/>
  <c r="K29" i="15"/>
  <c r="K30" i="15" s="1"/>
  <c r="L29" i="14"/>
  <c r="L30" i="14" s="1"/>
  <c r="L29" i="15"/>
  <c r="L30" i="15" s="1"/>
  <c r="M29" i="15"/>
  <c r="M30" i="15" s="1"/>
  <c r="M12" i="15"/>
  <c r="N29" i="12"/>
  <c r="N30" i="12" s="1"/>
  <c r="N29" i="14"/>
  <c r="N30" i="14" s="1"/>
  <c r="N29" i="15"/>
  <c r="N30" i="15" s="1"/>
  <c r="O29" i="12"/>
  <c r="O29" i="14"/>
  <c r="O30" i="14" s="1"/>
  <c r="O29" i="15"/>
  <c r="O30" i="15" s="1"/>
  <c r="E30" i="15"/>
  <c r="H31" i="12"/>
  <c r="H31" i="14"/>
  <c r="H31" i="15"/>
  <c r="H32" i="15" s="1"/>
  <c r="I31" i="12"/>
  <c r="I32" i="12" s="1"/>
  <c r="I31" i="14"/>
  <c r="I32" i="14" s="1"/>
  <c r="I31" i="15"/>
  <c r="I32" i="15" s="1"/>
  <c r="J31" i="14"/>
  <c r="J31" i="15"/>
  <c r="J32" i="15" s="1"/>
  <c r="K31" i="12"/>
  <c r="K31" i="14"/>
  <c r="K31" i="15"/>
  <c r="K32" i="15" s="1"/>
  <c r="L31" i="12"/>
  <c r="L31" i="14"/>
  <c r="L31" i="15"/>
  <c r="L32" i="15" s="1"/>
  <c r="M31" i="12"/>
  <c r="M31" i="14"/>
  <c r="M32" i="14" s="1"/>
  <c r="M31" i="15"/>
  <c r="M32" i="15" s="1"/>
  <c r="N31" i="12"/>
  <c r="N31" i="14"/>
  <c r="N32" i="14" s="1"/>
  <c r="N31" i="15"/>
  <c r="N32" i="15" s="1"/>
  <c r="O31" i="12"/>
  <c r="O31" i="14"/>
  <c r="O32" i="14" s="1"/>
  <c r="O31" i="15"/>
  <c r="H32" i="14"/>
  <c r="B36" i="14"/>
  <c r="J18" i="17" l="1"/>
  <c r="J21" i="17"/>
  <c r="J20" i="17"/>
  <c r="U20" i="17"/>
  <c r="U34" i="17"/>
  <c r="U32" i="17"/>
  <c r="J35" i="17"/>
  <c r="J34" i="17"/>
  <c r="J32" i="17"/>
  <c r="N14" i="14"/>
  <c r="N15" i="14" s="1"/>
  <c r="N42" i="14" s="1"/>
  <c r="M14" i="14"/>
  <c r="M15" i="14" s="1"/>
  <c r="L14" i="14"/>
  <c r="L15" i="14" s="1"/>
  <c r="K14" i="14"/>
  <c r="K15" i="14" s="1"/>
  <c r="J14" i="14"/>
  <c r="J15" i="14" s="1"/>
  <c r="I14" i="14"/>
  <c r="I15" i="14" s="1"/>
  <c r="H14" i="14"/>
  <c r="H15" i="14" s="1"/>
  <c r="O12" i="14"/>
  <c r="O13" i="14" s="1"/>
  <c r="O40" i="14" s="1"/>
  <c r="N12" i="14"/>
  <c r="N13" i="14" s="1"/>
  <c r="N40" i="14" s="1"/>
  <c r="M29" i="14"/>
  <c r="M30" i="14" s="1"/>
  <c r="M33" i="14" s="1"/>
  <c r="L12" i="14"/>
  <c r="L13" i="14" s="1"/>
  <c r="L40" i="14" s="1"/>
  <c r="I29" i="14"/>
  <c r="I30" i="14" s="1"/>
  <c r="I33" i="14" s="1"/>
  <c r="H29" i="14"/>
  <c r="G31" i="14"/>
  <c r="G32" i="14" s="1"/>
  <c r="D31" i="14"/>
  <c r="D32" i="14" s="1"/>
  <c r="D33" i="14" s="1"/>
  <c r="F12" i="15"/>
  <c r="F39" i="15" s="1"/>
  <c r="C12" i="15"/>
  <c r="C13" i="15" s="1"/>
  <c r="B29" i="14"/>
  <c r="B30" i="14" s="1"/>
  <c r="O14" i="14"/>
  <c r="O15" i="14" s="1"/>
  <c r="O42" i="14" s="1"/>
  <c r="K12" i="14"/>
  <c r="K13" i="14" s="1"/>
  <c r="K16" i="14" s="1"/>
  <c r="M14" i="15"/>
  <c r="M15" i="15" s="1"/>
  <c r="M42" i="15" s="1"/>
  <c r="I14" i="15"/>
  <c r="I15" i="15" s="1"/>
  <c r="M12" i="14"/>
  <c r="M13" i="14" s="1"/>
  <c r="J29" i="14"/>
  <c r="J39" i="14" s="1"/>
  <c r="I12" i="14"/>
  <c r="I13" i="14" s="1"/>
  <c r="H12" i="14"/>
  <c r="H13" i="14" s="1"/>
  <c r="B31" i="14"/>
  <c r="B32" i="14" s="1"/>
  <c r="B33" i="14" s="1"/>
  <c r="I22" i="17"/>
  <c r="R36" i="17"/>
  <c r="S36" i="17"/>
  <c r="G14" i="14"/>
  <c r="G15" i="14" s="1"/>
  <c r="F14" i="14"/>
  <c r="F15" i="14" s="1"/>
  <c r="F42" i="14" s="1"/>
  <c r="J31" i="12"/>
  <c r="J32" i="12" s="1"/>
  <c r="M29" i="12"/>
  <c r="M30" i="12" s="1"/>
  <c r="L29" i="12"/>
  <c r="L30" i="12" s="1"/>
  <c r="K29" i="12"/>
  <c r="K30" i="12" s="1"/>
  <c r="J29" i="12"/>
  <c r="J30" i="12" s="1"/>
  <c r="I29" i="12"/>
  <c r="I30" i="12" s="1"/>
  <c r="E31" i="12"/>
  <c r="E32" i="12" s="1"/>
  <c r="N33" i="14"/>
  <c r="J16" i="14"/>
  <c r="G33" i="14"/>
  <c r="C33" i="14"/>
  <c r="F22" i="17"/>
  <c r="H22" i="17"/>
  <c r="F33" i="15"/>
  <c r="E33" i="14"/>
  <c r="K30" i="14"/>
  <c r="F33" i="14"/>
  <c r="E33" i="15"/>
  <c r="B9" i="8"/>
  <c r="B3" i="7" s="1"/>
  <c r="O14" i="15"/>
  <c r="O15" i="15" s="1"/>
  <c r="L14" i="15"/>
  <c r="L15" i="15" s="1"/>
  <c r="K12" i="15"/>
  <c r="K39" i="15" s="1"/>
  <c r="J12" i="15"/>
  <c r="J13" i="15" s="1"/>
  <c r="J40" i="15" s="1"/>
  <c r="G14" i="15"/>
  <c r="G15" i="15" s="1"/>
  <c r="G42" i="15" s="1"/>
  <c r="D14" i="15"/>
  <c r="D41" i="15" s="1"/>
  <c r="G12" i="15"/>
  <c r="G39" i="15" s="1"/>
  <c r="B12" i="15"/>
  <c r="B13" i="15" s="1"/>
  <c r="B40" i="15" s="1"/>
  <c r="F33" i="12"/>
  <c r="B31" i="12"/>
  <c r="B32" i="12" s="1"/>
  <c r="D29" i="12"/>
  <c r="D30" i="12" s="1"/>
  <c r="D33" i="12" s="1"/>
  <c r="P36" i="17"/>
  <c r="T22" i="17"/>
  <c r="P22" i="17"/>
  <c r="D36" i="17"/>
  <c r="G22" i="17"/>
  <c r="R18" i="17"/>
  <c r="R19" i="17" s="1"/>
  <c r="R22" i="17" s="1"/>
  <c r="B33" i="17"/>
  <c r="J33" i="17" s="1"/>
  <c r="J19" i="17"/>
  <c r="M19" i="17"/>
  <c r="O36" i="17"/>
  <c r="G36" i="17"/>
  <c r="C36" i="17"/>
  <c r="M35" i="17"/>
  <c r="U35" i="17" s="1"/>
  <c r="M33" i="17"/>
  <c r="U33" i="17" s="1"/>
  <c r="M21" i="17"/>
  <c r="U21" i="17" s="1"/>
  <c r="N22" i="17"/>
  <c r="Q36" i="17"/>
  <c r="E36" i="17"/>
  <c r="Q22" i="17"/>
  <c r="E22" i="17"/>
  <c r="O33" i="14"/>
  <c r="H39" i="15"/>
  <c r="K33" i="15"/>
  <c r="D33" i="15"/>
  <c r="C33" i="15"/>
  <c r="B33" i="15"/>
  <c r="N41" i="16"/>
  <c r="N32" i="16"/>
  <c r="N42" i="16" s="1"/>
  <c r="C12" i="16"/>
  <c r="C13" i="16" s="1"/>
  <c r="E12" i="16"/>
  <c r="E13" i="16" s="1"/>
  <c r="G12" i="16"/>
  <c r="G13" i="16" s="1"/>
  <c r="I12" i="16"/>
  <c r="I13" i="16" s="1"/>
  <c r="K12" i="16"/>
  <c r="K13" i="16" s="1"/>
  <c r="M12" i="16"/>
  <c r="M13" i="16" s="1"/>
  <c r="O12" i="16"/>
  <c r="O13" i="16" s="1"/>
  <c r="C14" i="16"/>
  <c r="C15" i="16" s="1"/>
  <c r="E14" i="16"/>
  <c r="E15" i="16" s="1"/>
  <c r="G14" i="16"/>
  <c r="G15" i="16" s="1"/>
  <c r="I14" i="16"/>
  <c r="I15" i="16" s="1"/>
  <c r="K14" i="16"/>
  <c r="K15" i="16" s="1"/>
  <c r="M14" i="16"/>
  <c r="M15" i="16" s="1"/>
  <c r="O14" i="16"/>
  <c r="O15" i="16" s="1"/>
  <c r="C29" i="16"/>
  <c r="E29" i="16"/>
  <c r="G29" i="16"/>
  <c r="I29" i="16"/>
  <c r="K29" i="16"/>
  <c r="M29" i="16"/>
  <c r="O29" i="16"/>
  <c r="C31" i="16"/>
  <c r="E31" i="16"/>
  <c r="G31" i="16"/>
  <c r="I31" i="16"/>
  <c r="K31" i="16"/>
  <c r="M31" i="16"/>
  <c r="O31" i="16"/>
  <c r="B36" i="16"/>
  <c r="B12" i="16"/>
  <c r="D12" i="16"/>
  <c r="D13" i="16" s="1"/>
  <c r="F12" i="16"/>
  <c r="F13" i="16" s="1"/>
  <c r="H12" i="16"/>
  <c r="H13" i="16" s="1"/>
  <c r="J12" i="16"/>
  <c r="J13" i="16" s="1"/>
  <c r="L12" i="16"/>
  <c r="L13" i="16" s="1"/>
  <c r="N12" i="16"/>
  <c r="N13" i="16" s="1"/>
  <c r="N16" i="16" s="1"/>
  <c r="B14" i="16"/>
  <c r="D14" i="16"/>
  <c r="D15" i="16" s="1"/>
  <c r="F14" i="16"/>
  <c r="F15" i="16" s="1"/>
  <c r="H14" i="16"/>
  <c r="H15" i="16" s="1"/>
  <c r="J14" i="16"/>
  <c r="J15" i="16" s="1"/>
  <c r="L14" i="16"/>
  <c r="L15" i="16" s="1"/>
  <c r="B29" i="16"/>
  <c r="D29" i="16"/>
  <c r="F29" i="16"/>
  <c r="H29" i="16"/>
  <c r="J29" i="16"/>
  <c r="L29" i="16"/>
  <c r="N29" i="16"/>
  <c r="B31" i="16"/>
  <c r="D31" i="16"/>
  <c r="F31" i="16"/>
  <c r="H31" i="16"/>
  <c r="J31" i="16"/>
  <c r="L31" i="16"/>
  <c r="I33" i="15"/>
  <c r="G33" i="15"/>
  <c r="J33" i="15"/>
  <c r="P29" i="15"/>
  <c r="I41" i="15"/>
  <c r="M39" i="15"/>
  <c r="J39" i="15"/>
  <c r="G41" i="15"/>
  <c r="C39" i="15"/>
  <c r="D39" i="15"/>
  <c r="D13" i="15"/>
  <c r="B36" i="15"/>
  <c r="N14" i="15"/>
  <c r="N41" i="15" s="1"/>
  <c r="K14" i="15"/>
  <c r="K41" i="15" s="1"/>
  <c r="J14" i="15"/>
  <c r="H14" i="15"/>
  <c r="H15" i="15" s="1"/>
  <c r="M13" i="15"/>
  <c r="M40" i="15" s="1"/>
  <c r="O12" i="15"/>
  <c r="N12" i="15"/>
  <c r="L12" i="15"/>
  <c r="I12" i="15"/>
  <c r="I39" i="15" s="1"/>
  <c r="F14" i="15"/>
  <c r="E14" i="15"/>
  <c r="C14" i="15"/>
  <c r="B14" i="15"/>
  <c r="E12" i="15"/>
  <c r="I33" i="12"/>
  <c r="C31" i="12"/>
  <c r="G29" i="12"/>
  <c r="G30" i="12" s="1"/>
  <c r="G33" i="12" s="1"/>
  <c r="E29" i="12"/>
  <c r="E30" i="12" s="1"/>
  <c r="C29" i="12"/>
  <c r="C30" i="12" s="1"/>
  <c r="B12" i="12"/>
  <c r="B13" i="12" s="1"/>
  <c r="F12" i="12"/>
  <c r="F13" i="12" s="1"/>
  <c r="D14" i="12"/>
  <c r="D15" i="12" s="1"/>
  <c r="D42" i="12" s="1"/>
  <c r="H12" i="12"/>
  <c r="H13" i="12" s="1"/>
  <c r="I12" i="12"/>
  <c r="I13" i="12" s="1"/>
  <c r="J12" i="12"/>
  <c r="J13" i="12" s="1"/>
  <c r="K12" i="12"/>
  <c r="K13" i="12" s="1"/>
  <c r="L12" i="12"/>
  <c r="L13" i="12" s="1"/>
  <c r="O12" i="12"/>
  <c r="O13" i="12" s="1"/>
  <c r="H14" i="12"/>
  <c r="H15" i="12" s="1"/>
  <c r="H16" i="12" s="1"/>
  <c r="I14" i="12"/>
  <c r="K14" i="12"/>
  <c r="K15" i="12" s="1"/>
  <c r="L14" i="12"/>
  <c r="L15" i="12" s="1"/>
  <c r="B36" i="12"/>
  <c r="D12" i="12"/>
  <c r="D13" i="12" s="1"/>
  <c r="B14" i="12"/>
  <c r="B15" i="12" s="1"/>
  <c r="F14" i="12"/>
  <c r="F15" i="12" s="1"/>
  <c r="F42" i="12" s="1"/>
  <c r="M12" i="12"/>
  <c r="M13" i="12" s="1"/>
  <c r="M40" i="12" s="1"/>
  <c r="N12" i="12"/>
  <c r="N13" i="12" s="1"/>
  <c r="N40" i="12" s="1"/>
  <c r="J14" i="12"/>
  <c r="J15" i="12" s="1"/>
  <c r="M14" i="12"/>
  <c r="M15" i="12" s="1"/>
  <c r="N14" i="12"/>
  <c r="N15" i="12" s="1"/>
  <c r="O14" i="12"/>
  <c r="O15" i="12" s="1"/>
  <c r="I41" i="14"/>
  <c r="N39" i="14"/>
  <c r="E14" i="14"/>
  <c r="E15" i="14" s="1"/>
  <c r="E42" i="14" s="1"/>
  <c r="D14" i="14"/>
  <c r="D15" i="14" s="1"/>
  <c r="C14" i="14"/>
  <c r="C15" i="14" s="1"/>
  <c r="C42" i="14" s="1"/>
  <c r="B14" i="14"/>
  <c r="B15" i="14" s="1"/>
  <c r="G12" i="14"/>
  <c r="G13" i="14" s="1"/>
  <c r="F12" i="14"/>
  <c r="F13" i="14" s="1"/>
  <c r="E12" i="14"/>
  <c r="E13" i="14" s="1"/>
  <c r="E16" i="14" s="1"/>
  <c r="D12" i="14"/>
  <c r="D13" i="14" s="1"/>
  <c r="C12" i="14"/>
  <c r="C13" i="14" s="1"/>
  <c r="B30" i="12"/>
  <c r="I42" i="14"/>
  <c r="L41" i="14"/>
  <c r="G14" i="12"/>
  <c r="G15" i="12" s="1"/>
  <c r="G42" i="12" s="1"/>
  <c r="E14" i="12"/>
  <c r="E15" i="12" s="1"/>
  <c r="C14" i="12"/>
  <c r="C15" i="12" s="1"/>
  <c r="G12" i="12"/>
  <c r="G13" i="12" s="1"/>
  <c r="E12" i="12"/>
  <c r="E13" i="12" s="1"/>
  <c r="C12" i="12"/>
  <c r="C13" i="12" s="1"/>
  <c r="B39" i="14"/>
  <c r="B40" i="14"/>
  <c r="N32" i="12"/>
  <c r="N33" i="12" s="1"/>
  <c r="L32" i="14"/>
  <c r="L33" i="14" s="1"/>
  <c r="K32" i="14"/>
  <c r="M41" i="14"/>
  <c r="H41" i="14"/>
  <c r="N33" i="15"/>
  <c r="O32" i="15"/>
  <c r="P31" i="15"/>
  <c r="M33" i="15"/>
  <c r="P30" i="15"/>
  <c r="L33" i="15"/>
  <c r="L42" i="15"/>
  <c r="K15" i="15"/>
  <c r="H33" i="15"/>
  <c r="H42" i="15"/>
  <c r="H13" i="15"/>
  <c r="N41" i="14"/>
  <c r="N16" i="14"/>
  <c r="M42" i="14"/>
  <c r="M40" i="14"/>
  <c r="J32" i="14"/>
  <c r="I40" i="14"/>
  <c r="H30" i="14"/>
  <c r="O32" i="12"/>
  <c r="O30" i="12"/>
  <c r="M32" i="12"/>
  <c r="L32" i="12"/>
  <c r="K32" i="12"/>
  <c r="K42" i="12" s="1"/>
  <c r="H32" i="12"/>
  <c r="H30" i="12"/>
  <c r="I16" i="14" l="1"/>
  <c r="H39" i="14"/>
  <c r="H16" i="14"/>
  <c r="M16" i="14"/>
  <c r="M43" i="14" s="1"/>
  <c r="D16" i="14"/>
  <c r="D43" i="14" s="1"/>
  <c r="L16" i="14"/>
  <c r="M41" i="15"/>
  <c r="O16" i="14"/>
  <c r="O43" i="14" s="1"/>
  <c r="J41" i="14"/>
  <c r="O41" i="14"/>
  <c r="P31" i="14"/>
  <c r="H42" i="14"/>
  <c r="B42" i="14"/>
  <c r="M39" i="14"/>
  <c r="L39" i="14"/>
  <c r="G41" i="14"/>
  <c r="U19" i="17"/>
  <c r="U18" i="17"/>
  <c r="O42" i="15"/>
  <c r="O41" i="15"/>
  <c r="K41" i="14"/>
  <c r="L42" i="14"/>
  <c r="K40" i="14"/>
  <c r="G42" i="14"/>
  <c r="I40" i="12"/>
  <c r="F41" i="14"/>
  <c r="E43" i="14"/>
  <c r="M39" i="12"/>
  <c r="N43" i="14"/>
  <c r="I39" i="14"/>
  <c r="F16" i="14"/>
  <c r="F43" i="14" s="1"/>
  <c r="D42" i="14"/>
  <c r="F13" i="15"/>
  <c r="J30" i="14"/>
  <c r="J40" i="14" s="1"/>
  <c r="E42" i="12"/>
  <c r="C16" i="14"/>
  <c r="C43" i="14" s="1"/>
  <c r="G16" i="14"/>
  <c r="G43" i="14" s="1"/>
  <c r="O16" i="12"/>
  <c r="K40" i="12"/>
  <c r="E33" i="12"/>
  <c r="G13" i="15"/>
  <c r="G40" i="15" s="1"/>
  <c r="P29" i="14"/>
  <c r="O39" i="14"/>
  <c r="K39" i="14"/>
  <c r="J42" i="12"/>
  <c r="H39" i="12"/>
  <c r="L41" i="15"/>
  <c r="L41" i="12"/>
  <c r="B39" i="15"/>
  <c r="I43" i="14"/>
  <c r="J16" i="12"/>
  <c r="O40" i="12"/>
  <c r="K13" i="15"/>
  <c r="K40" i="15" s="1"/>
  <c r="J39" i="12"/>
  <c r="K33" i="14"/>
  <c r="K43" i="14" s="1"/>
  <c r="O41" i="12"/>
  <c r="M41" i="12"/>
  <c r="I13" i="15"/>
  <c r="I40" i="15" s="1"/>
  <c r="D15" i="15"/>
  <c r="D42" i="15" s="1"/>
  <c r="B41" i="12"/>
  <c r="B42" i="12"/>
  <c r="J16" i="16"/>
  <c r="F16" i="16"/>
  <c r="M16" i="16"/>
  <c r="E16" i="16"/>
  <c r="K42" i="14"/>
  <c r="P29" i="12"/>
  <c r="L42" i="12"/>
  <c r="K39" i="12"/>
  <c r="B39" i="12"/>
  <c r="D39" i="12"/>
  <c r="D41" i="12"/>
  <c r="K16" i="12"/>
  <c r="M22" i="17"/>
  <c r="U22" i="17" s="1"/>
  <c r="B22" i="17"/>
  <c r="J22" i="17" s="1"/>
  <c r="B36" i="17"/>
  <c r="J36" i="17" s="1"/>
  <c r="M36" i="17"/>
  <c r="U36" i="17" s="1"/>
  <c r="N39" i="12"/>
  <c r="O42" i="12"/>
  <c r="O39" i="12"/>
  <c r="N16" i="12"/>
  <c r="N43" i="12" s="1"/>
  <c r="P12" i="12"/>
  <c r="N42" i="12"/>
  <c r="L39" i="12"/>
  <c r="L43" i="14"/>
  <c r="M16" i="15"/>
  <c r="M43" i="15" s="1"/>
  <c r="I16" i="16"/>
  <c r="H41" i="15"/>
  <c r="I39" i="12"/>
  <c r="H40" i="12"/>
  <c r="H41" i="12"/>
  <c r="P13" i="14"/>
  <c r="D39" i="14"/>
  <c r="F41" i="12"/>
  <c r="J41" i="16"/>
  <c r="J32" i="16"/>
  <c r="J42" i="16" s="1"/>
  <c r="F41" i="16"/>
  <c r="F32" i="16"/>
  <c r="F42" i="16" s="1"/>
  <c r="B41" i="16"/>
  <c r="P31" i="16"/>
  <c r="B32" i="16"/>
  <c r="L39" i="16"/>
  <c r="L30" i="16"/>
  <c r="H39" i="16"/>
  <c r="H6" i="7" s="1"/>
  <c r="H30" i="16"/>
  <c r="D39" i="16"/>
  <c r="D30" i="16"/>
  <c r="P12" i="16"/>
  <c r="B13" i="16"/>
  <c r="O32" i="16"/>
  <c r="O42" i="16" s="1"/>
  <c r="O41" i="16"/>
  <c r="K32" i="16"/>
  <c r="K42" i="16" s="1"/>
  <c r="K41" i="16"/>
  <c r="G32" i="16"/>
  <c r="G42" i="16" s="1"/>
  <c r="G9" i="7" s="1"/>
  <c r="G41" i="16"/>
  <c r="C32" i="16"/>
  <c r="C42" i="16" s="1"/>
  <c r="C41" i="16"/>
  <c r="M30" i="16"/>
  <c r="M39" i="16"/>
  <c r="I30" i="16"/>
  <c r="I39" i="16"/>
  <c r="E30" i="16"/>
  <c r="E39" i="16"/>
  <c r="L41" i="16"/>
  <c r="L32" i="16"/>
  <c r="L42" i="16" s="1"/>
  <c r="H41" i="16"/>
  <c r="H32" i="16"/>
  <c r="H42" i="16" s="1"/>
  <c r="D41" i="16"/>
  <c r="D32" i="16"/>
  <c r="D42" i="16" s="1"/>
  <c r="N39" i="16"/>
  <c r="N30" i="16"/>
  <c r="J39" i="16"/>
  <c r="J30" i="16"/>
  <c r="F39" i="16"/>
  <c r="F30" i="16"/>
  <c r="B39" i="16"/>
  <c r="P29" i="16"/>
  <c r="B30" i="16"/>
  <c r="P14" i="16"/>
  <c r="B15" i="16"/>
  <c r="P15" i="16" s="1"/>
  <c r="M32" i="16"/>
  <c r="M42" i="16" s="1"/>
  <c r="M41" i="16"/>
  <c r="I32" i="16"/>
  <c r="I42" i="16" s="1"/>
  <c r="I41" i="16"/>
  <c r="E32" i="16"/>
  <c r="E42" i="16" s="1"/>
  <c r="E41" i="16"/>
  <c r="O30" i="16"/>
  <c r="O39" i="16"/>
  <c r="K30" i="16"/>
  <c r="K39" i="16"/>
  <c r="G30" i="16"/>
  <c r="G39" i="16"/>
  <c r="C30" i="16"/>
  <c r="C39" i="16"/>
  <c r="L16" i="16"/>
  <c r="H16" i="16"/>
  <c r="D16" i="16"/>
  <c r="O16" i="16"/>
  <c r="K16" i="16"/>
  <c r="G16" i="16"/>
  <c r="C16" i="16"/>
  <c r="P32" i="15"/>
  <c r="O33" i="15"/>
  <c r="P33" i="15" s="1"/>
  <c r="B15" i="15"/>
  <c r="P14" i="15"/>
  <c r="B41" i="15"/>
  <c r="N39" i="15"/>
  <c r="N13" i="15"/>
  <c r="N40" i="15" s="1"/>
  <c r="C40" i="15"/>
  <c r="G16" i="15"/>
  <c r="G43" i="15" s="1"/>
  <c r="J15" i="15"/>
  <c r="J42" i="15" s="1"/>
  <c r="J41" i="15"/>
  <c r="D40" i="15"/>
  <c r="E39" i="15"/>
  <c r="E13" i="15"/>
  <c r="C15" i="15"/>
  <c r="C42" i="15" s="1"/>
  <c r="C41" i="15"/>
  <c r="F15" i="15"/>
  <c r="F42" i="15" s="1"/>
  <c r="F41" i="15"/>
  <c r="L39" i="15"/>
  <c r="L13" i="15"/>
  <c r="O39" i="15"/>
  <c r="O13" i="15"/>
  <c r="F40" i="15"/>
  <c r="N15" i="15"/>
  <c r="N42" i="15" s="1"/>
  <c r="P12" i="15"/>
  <c r="E15" i="15"/>
  <c r="E42" i="15" s="1"/>
  <c r="E41" i="15"/>
  <c r="P12" i="14"/>
  <c r="P15" i="14"/>
  <c r="P14" i="14"/>
  <c r="B16" i="14"/>
  <c r="B43" i="14" s="1"/>
  <c r="B41" i="14"/>
  <c r="C32" i="12"/>
  <c r="C33" i="12" s="1"/>
  <c r="P31" i="12"/>
  <c r="O33" i="12"/>
  <c r="O43" i="12" s="1"/>
  <c r="P14" i="12"/>
  <c r="B16" i="12"/>
  <c r="K41" i="12"/>
  <c r="J41" i="12"/>
  <c r="N41" i="12"/>
  <c r="N8" i="7" s="1"/>
  <c r="F39" i="12"/>
  <c r="F39" i="14"/>
  <c r="D40" i="12"/>
  <c r="D16" i="12"/>
  <c r="D43" i="12" s="1"/>
  <c r="I41" i="12"/>
  <c r="I15" i="12"/>
  <c r="C16" i="12"/>
  <c r="G39" i="14"/>
  <c r="C41" i="14"/>
  <c r="D41" i="14"/>
  <c r="D40" i="14"/>
  <c r="F40" i="14"/>
  <c r="L16" i="12"/>
  <c r="I16" i="12"/>
  <c r="I43" i="12" s="1"/>
  <c r="F40" i="12"/>
  <c r="F16" i="12"/>
  <c r="F43" i="12" s="1"/>
  <c r="C39" i="14"/>
  <c r="E39" i="14"/>
  <c r="E41" i="14"/>
  <c r="C40" i="14"/>
  <c r="E40" i="14"/>
  <c r="G40" i="14"/>
  <c r="E40" i="12"/>
  <c r="E16" i="12"/>
  <c r="E39" i="12"/>
  <c r="C41" i="12"/>
  <c r="G41" i="12"/>
  <c r="G39" i="12"/>
  <c r="G40" i="12"/>
  <c r="G16" i="12"/>
  <c r="G43" i="12" s="1"/>
  <c r="B40" i="12"/>
  <c r="B33" i="12"/>
  <c r="B43" i="12" s="1"/>
  <c r="C39" i="12"/>
  <c r="E41" i="12"/>
  <c r="C40" i="12"/>
  <c r="H42" i="12"/>
  <c r="H9" i="7" s="1"/>
  <c r="J33" i="14"/>
  <c r="J43" i="14" s="1"/>
  <c r="K42" i="15"/>
  <c r="I42" i="15"/>
  <c r="H40" i="15"/>
  <c r="H16" i="15"/>
  <c r="J42" i="14"/>
  <c r="P32" i="14"/>
  <c r="H40" i="14"/>
  <c r="H33" i="14"/>
  <c r="P30" i="14"/>
  <c r="M33" i="12"/>
  <c r="M42" i="12"/>
  <c r="M16" i="12"/>
  <c r="P13" i="12"/>
  <c r="L40" i="12"/>
  <c r="L33" i="12"/>
  <c r="K33" i="12"/>
  <c r="J40" i="12"/>
  <c r="J33" i="12"/>
  <c r="J43" i="12" s="1"/>
  <c r="H33" i="12"/>
  <c r="P30" i="12"/>
  <c r="I8" i="7" l="1"/>
  <c r="C6" i="7"/>
  <c r="E43" i="12"/>
  <c r="M6" i="7"/>
  <c r="K16" i="15"/>
  <c r="K43" i="15" s="1"/>
  <c r="I16" i="15"/>
  <c r="I43" i="15" s="1"/>
  <c r="L9" i="7"/>
  <c r="L8" i="7"/>
  <c r="F9" i="7"/>
  <c r="F16" i="15"/>
  <c r="F43" i="15" s="1"/>
  <c r="D16" i="15"/>
  <c r="D43" i="15" s="1"/>
  <c r="D9" i="7"/>
  <c r="K43" i="12"/>
  <c r="K9" i="7"/>
  <c r="K6" i="7"/>
  <c r="M8" i="7"/>
  <c r="J9" i="7"/>
  <c r="J6" i="7"/>
  <c r="J8" i="7"/>
  <c r="O8" i="7"/>
  <c r="B6" i="7"/>
  <c r="G8" i="7"/>
  <c r="K8" i="7"/>
  <c r="B8" i="7"/>
  <c r="L43" i="12"/>
  <c r="O9" i="7"/>
  <c r="N9" i="7"/>
  <c r="M9" i="7"/>
  <c r="N6" i="7"/>
  <c r="N16" i="15"/>
  <c r="N43" i="15" s="1"/>
  <c r="O6" i="7"/>
  <c r="L6" i="7"/>
  <c r="P13" i="15"/>
  <c r="I6" i="7"/>
  <c r="H8" i="7"/>
  <c r="E9" i="7"/>
  <c r="G6" i="7"/>
  <c r="E8" i="7"/>
  <c r="D8" i="7"/>
  <c r="D6" i="7"/>
  <c r="F8" i="7"/>
  <c r="P15" i="15"/>
  <c r="F6" i="7"/>
  <c r="E6" i="7"/>
  <c r="C8" i="7"/>
  <c r="C42" i="12"/>
  <c r="P32" i="12"/>
  <c r="B33" i="16"/>
  <c r="B40" i="16"/>
  <c r="B7" i="7" s="1"/>
  <c r="P30" i="16"/>
  <c r="E40" i="16"/>
  <c r="E33" i="16"/>
  <c r="E43" i="16" s="1"/>
  <c r="I40" i="16"/>
  <c r="I7" i="7" s="1"/>
  <c r="I33" i="16"/>
  <c r="I43" i="16" s="1"/>
  <c r="M40" i="16"/>
  <c r="M7" i="7" s="1"/>
  <c r="M33" i="16"/>
  <c r="M43" i="16" s="1"/>
  <c r="C40" i="16"/>
  <c r="C7" i="7" s="1"/>
  <c r="C33" i="16"/>
  <c r="C43" i="16" s="1"/>
  <c r="G40" i="16"/>
  <c r="G7" i="7" s="1"/>
  <c r="G33" i="16"/>
  <c r="G43" i="16" s="1"/>
  <c r="G10" i="7" s="1"/>
  <c r="K40" i="16"/>
  <c r="K7" i="7" s="1"/>
  <c r="K33" i="16"/>
  <c r="K43" i="16" s="1"/>
  <c r="K10" i="7" s="1"/>
  <c r="O40" i="16"/>
  <c r="O33" i="16"/>
  <c r="O43" i="16" s="1"/>
  <c r="F33" i="16"/>
  <c r="F43" i="16" s="1"/>
  <c r="F40" i="16"/>
  <c r="F7" i="7" s="1"/>
  <c r="J33" i="16"/>
  <c r="J43" i="16" s="1"/>
  <c r="J40" i="16"/>
  <c r="J7" i="7" s="1"/>
  <c r="N33" i="16"/>
  <c r="N43" i="16" s="1"/>
  <c r="N40" i="16"/>
  <c r="N7" i="7" s="1"/>
  <c r="B16" i="16"/>
  <c r="P16" i="16" s="1"/>
  <c r="P13" i="16"/>
  <c r="D33" i="16"/>
  <c r="D43" i="16" s="1"/>
  <c r="D40" i="16"/>
  <c r="D7" i="7" s="1"/>
  <c r="H33" i="16"/>
  <c r="H43" i="16" s="1"/>
  <c r="H40" i="16"/>
  <c r="H7" i="7" s="1"/>
  <c r="L33" i="16"/>
  <c r="L43" i="16" s="1"/>
  <c r="L40" i="16"/>
  <c r="B42" i="16"/>
  <c r="P32" i="16"/>
  <c r="O16" i="15"/>
  <c r="O43" i="15" s="1"/>
  <c r="O40" i="15"/>
  <c r="L40" i="15"/>
  <c r="L16" i="15"/>
  <c r="L43" i="15" s="1"/>
  <c r="E40" i="15"/>
  <c r="E7" i="7" s="1"/>
  <c r="E16" i="15"/>
  <c r="E43" i="15" s="1"/>
  <c r="E10" i="7" s="1"/>
  <c r="B42" i="15"/>
  <c r="B16" i="15"/>
  <c r="B43" i="15" s="1"/>
  <c r="J16" i="15"/>
  <c r="J43" i="15" s="1"/>
  <c r="C16" i="15"/>
  <c r="C43" i="15" s="1"/>
  <c r="P16" i="14"/>
  <c r="C43" i="12"/>
  <c r="I42" i="12"/>
  <c r="I9" i="7" s="1"/>
  <c r="P15" i="12"/>
  <c r="H43" i="15"/>
  <c r="H43" i="14"/>
  <c r="P33" i="14"/>
  <c r="M43" i="12"/>
  <c r="P16" i="12"/>
  <c r="P33" i="12"/>
  <c r="H43" i="12"/>
  <c r="D10" i="7" l="1"/>
  <c r="B9" i="7"/>
  <c r="F10" i="7"/>
  <c r="I10" i="7"/>
  <c r="B5" i="17"/>
  <c r="J10" i="7"/>
  <c r="P8" i="7"/>
  <c r="P6" i="7"/>
  <c r="N10" i="7"/>
  <c r="L10" i="7"/>
  <c r="M10" i="7"/>
  <c r="O7" i="7"/>
  <c r="L7" i="7"/>
  <c r="O10" i="7"/>
  <c r="H10" i="7"/>
  <c r="C10" i="7"/>
  <c r="C9" i="7"/>
  <c r="P9" i="7" s="1"/>
  <c r="B7" i="17" s="1"/>
  <c r="B43" i="16"/>
  <c r="P33" i="16"/>
  <c r="P16" i="15"/>
  <c r="D5" i="17" l="1"/>
  <c r="D6" i="17" s="1"/>
  <c r="B6" i="17"/>
  <c r="E5" i="17"/>
  <c r="B2" i="13"/>
  <c r="B3" i="13" s="1"/>
  <c r="P7" i="7"/>
  <c r="D7" i="17" s="1"/>
  <c r="B10" i="7"/>
  <c r="P10" i="7" s="1"/>
  <c r="E7" i="17" s="1"/>
  <c r="E4" i="17" l="1"/>
  <c r="E6" i="17" s="1"/>
</calcChain>
</file>

<file path=xl/sharedStrings.xml><?xml version="1.0" encoding="utf-8"?>
<sst xmlns="http://schemas.openxmlformats.org/spreadsheetml/2006/main" count="598" uniqueCount="73">
  <si>
    <t>Total</t>
  </si>
  <si>
    <t>100W</t>
  </si>
  <si>
    <t>150W</t>
  </si>
  <si>
    <t>100W+150W</t>
  </si>
  <si>
    <t>Number</t>
  </si>
  <si>
    <t xml:space="preserve">Total lamps </t>
  </si>
  <si>
    <t>Workdays</t>
  </si>
  <si>
    <t>Non-workdays</t>
  </si>
  <si>
    <t>Fraction of CFLs</t>
  </si>
  <si>
    <t>Season</t>
  </si>
  <si>
    <t>Type of day</t>
  </si>
  <si>
    <t>Average daily operating hours</t>
  </si>
  <si>
    <t>CEF for Ukraine (kgCO2/kWh)</t>
  </si>
  <si>
    <t>Number of days</t>
  </si>
  <si>
    <t>GHG Emission Reductions (tCO2)</t>
  </si>
  <si>
    <t>Baseline GHG Emissions  (tCO2)</t>
  </si>
  <si>
    <t>Baseline electricity consumption (kWh)</t>
  </si>
  <si>
    <t>Project electricity consumption (kWh)</t>
  </si>
  <si>
    <t>Project GHG Emissions (tCO2)</t>
  </si>
  <si>
    <t>Type of building</t>
  </si>
  <si>
    <t>Schools</t>
  </si>
  <si>
    <t>Type of building - Schools</t>
  </si>
  <si>
    <t>Winter 2011                     (07/02/2011 - 28/02/2011)</t>
  </si>
  <si>
    <t xml:space="preserve">Summer 2011           (01/06/2011 - 31/08/2011) </t>
  </si>
  <si>
    <t xml:space="preserve">Spring 2011      (01/03/2011 - 31/05/2011) </t>
  </si>
  <si>
    <t>Autumn 2011           (01/09/2011 - 30/11/2011)</t>
  </si>
  <si>
    <t>Winter 2011 - 2012         (01/12/2011 - 29/02/2012)</t>
  </si>
  <si>
    <t>Spring 2012            (01/03/2012 - 31/05/2012)</t>
  </si>
  <si>
    <t>Summer 2012           (01/06/2012 - 31/08/2012)</t>
  </si>
  <si>
    <t>Total (07/02/2011 - 31/08/2012), 100 W</t>
  </si>
  <si>
    <t>Total (07/02/2011 - 31/08/2012), 150 W</t>
  </si>
  <si>
    <t>Total (07/02/2011 - 31/08/2012), 100 W + 150 W</t>
  </si>
  <si>
    <t>Type of building - Kindergartens</t>
  </si>
  <si>
    <t>Type of building - Medicine</t>
  </si>
  <si>
    <t>100W / 20 W</t>
  </si>
  <si>
    <t>150 W / 32 W</t>
  </si>
  <si>
    <t>100 W / 20 W +150 W/ 32 W</t>
  </si>
  <si>
    <t>Kindergartens</t>
  </si>
  <si>
    <t>Medicine</t>
  </si>
  <si>
    <t>All types of buildings</t>
  </si>
  <si>
    <t>Threshold level, GWh</t>
  </si>
  <si>
    <t xml:space="preserve">The energy savings for monitoring period, GWh </t>
  </si>
  <si>
    <t>The energy savings per year, GWh</t>
  </si>
  <si>
    <t>100 W / 20 W</t>
  </si>
  <si>
    <t>Power of lamps, project scenario (W)</t>
  </si>
  <si>
    <t>Power of lamps, baseline scenario (W)</t>
  </si>
  <si>
    <t>100 W / 20 W +150 W / 32 W</t>
  </si>
  <si>
    <t>Other</t>
  </si>
  <si>
    <t>Emmissions reductions devided by years</t>
  </si>
  <si>
    <t>Year</t>
  </si>
  <si>
    <r>
      <rPr>
        <sz val="11"/>
        <rFont val="Times New Roman"/>
        <family val="1"/>
        <charset val="204"/>
      </rPr>
      <t>Project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</si>
  <si>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Leakage</t>
  </si>
  <si>
    <r>
      <rPr>
        <sz val="11"/>
        <rFont val="Times New Roman"/>
        <family val="1"/>
        <charset val="204"/>
      </rPr>
      <t>Baseline 
emissions 
(tonnes of 
CO2 equivalent)</t>
    </r>
    <r>
      <rPr>
        <u/>
        <sz val="11"/>
        <rFont val="Times New Roman"/>
        <family val="1"/>
        <charset val="204"/>
      </rPr>
      <t xml:space="preserve">
</t>
    </r>
  </si>
  <si>
    <t>Emission
reductions
(tonnes of 
CO2 equivalent)</t>
  </si>
  <si>
    <t>2011*</t>
  </si>
  <si>
    <t>2012**</t>
  </si>
  <si>
    <t>Total (tonnes of CO2 equivalent)</t>
  </si>
  <si>
    <t>Emission reductions - Season Winter 2011 - 2012 divided by months</t>
  </si>
  <si>
    <t>December 2011, 100W/20 W</t>
  </si>
  <si>
    <t>January - February 2012, 100 W/ 20 W</t>
  </si>
  <si>
    <t>Number (quantity) of lamps</t>
  </si>
  <si>
    <t>December 2011, 150 W/ 32 W</t>
  </si>
  <si>
    <t>January - February 2012, 150W/ 32 W</t>
  </si>
  <si>
    <t>number (quantity) of lamps</t>
  </si>
  <si>
    <t>Cross-check (GHG Emission Reductions for period December 2011 - February 2012)</t>
  </si>
  <si>
    <t>100 W</t>
  </si>
  <si>
    <t>150 W</t>
  </si>
  <si>
    <t>Torez, number (quantity) of lamps</t>
  </si>
  <si>
    <t>Chek</t>
  </si>
  <si>
    <t>Spring 2012                   (01/03/2012 - 31/05/2012)</t>
  </si>
  <si>
    <t>BE</t>
  </si>
  <si>
    <t>PE</t>
  </si>
  <si>
    <t>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</si>
</sst>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0"/>
      <name val="Arial"/>
    </font>
    <font>
      <sz val="8"/>
      <name val="Arial"/>
    </font>
    <font>
      <sz val="14"/>
      <name val="Arial Black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Arial"/>
      <family val="2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2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2" fillId="4" borderId="0" xfId="0" applyFont="1" applyFill="1"/>
    <xf numFmtId="0" fontId="0" fillId="0" borderId="0" xfId="0" applyFill="1" applyBorder="1"/>
    <xf numFmtId="0" fontId="0" fillId="0" borderId="0" xfId="0" applyFill="1"/>
    <xf numFmtId="1" fontId="0" fillId="0" borderId="0" xfId="0" applyNumberFormat="1"/>
    <xf numFmtId="1" fontId="0" fillId="4" borderId="0" xfId="0" applyNumberFormat="1" applyFill="1"/>
    <xf numFmtId="164" fontId="0" fillId="0" borderId="0" xfId="0" applyNumberFormat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0" borderId="0" xfId="0" applyNumberFormat="1" applyFill="1" applyBorder="1"/>
    <xf numFmtId="2" fontId="0" fillId="3" borderId="0" xfId="0" applyNumberFormat="1" applyFill="1" applyBorder="1" applyAlignment="1">
      <alignment vertical="center"/>
    </xf>
    <xf numFmtId="2" fontId="0" fillId="2" borderId="2" xfId="0" applyNumberFormat="1" applyFill="1" applyBorder="1"/>
    <xf numFmtId="2" fontId="0" fillId="2" borderId="3" xfId="0" applyNumberFormat="1" applyFill="1" applyBorder="1"/>
    <xf numFmtId="2" fontId="0" fillId="2" borderId="4" xfId="0" applyNumberFormat="1" applyFill="1" applyBorder="1"/>
    <xf numFmtId="0" fontId="3" fillId="0" borderId="0" xfId="0" applyFont="1"/>
    <xf numFmtId="0" fontId="3" fillId="0" borderId="0" xfId="0" applyFont="1" applyFill="1"/>
    <xf numFmtId="1" fontId="3" fillId="0" borderId="0" xfId="0" applyNumberFormat="1" applyFont="1"/>
    <xf numFmtId="2" fontId="0" fillId="2" borderId="5" xfId="0" applyNumberFormat="1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2" borderId="9" xfId="0" applyFill="1" applyBorder="1" applyAlignment="1"/>
    <xf numFmtId="0" fontId="0" fillId="2" borderId="10" xfId="0" applyFill="1" applyBorder="1" applyAlignment="1"/>
    <xf numFmtId="2" fontId="3" fillId="0" borderId="0" xfId="0" applyNumberFormat="1" applyFont="1"/>
    <xf numFmtId="2" fontId="0" fillId="3" borderId="1" xfId="0" applyNumberFormat="1" applyFill="1" applyBorder="1" applyAlignment="1">
      <alignment vertical="center"/>
    </xf>
    <xf numFmtId="1" fontId="0" fillId="4" borderId="5" xfId="0" applyNumberFormat="1" applyFill="1" applyBorder="1"/>
    <xf numFmtId="0" fontId="0" fillId="2" borderId="12" xfId="0" applyFill="1" applyBorder="1" applyAlignment="1"/>
    <xf numFmtId="0" fontId="0" fillId="3" borderId="5" xfId="0" applyFill="1" applyBorder="1"/>
    <xf numFmtId="2" fontId="0" fillId="3" borderId="5" xfId="0" applyNumberFormat="1" applyFill="1" applyBorder="1"/>
    <xf numFmtId="2" fontId="0" fillId="3" borderId="3" xfId="0" applyNumberFormat="1" applyFill="1" applyBorder="1"/>
    <xf numFmtId="1" fontId="0" fillId="4" borderId="2" xfId="0" applyNumberFormat="1" applyFill="1" applyBorder="1"/>
    <xf numFmtId="1" fontId="0" fillId="4" borderId="16" xfId="0" applyNumberFormat="1" applyFill="1" applyBorder="1"/>
    <xf numFmtId="1" fontId="3" fillId="4" borderId="6" xfId="0" applyNumberFormat="1" applyFont="1" applyFill="1" applyBorder="1" applyAlignment="1">
      <alignment wrapText="1"/>
    </xf>
    <xf numFmtId="1" fontId="3" fillId="4" borderId="7" xfId="0" applyNumberFormat="1" applyFont="1" applyFill="1" applyBorder="1" applyAlignment="1">
      <alignment wrapText="1"/>
    </xf>
    <xf numFmtId="1" fontId="0" fillId="4" borderId="4" xfId="0" applyNumberFormat="1" applyFill="1" applyBorder="1"/>
    <xf numFmtId="0" fontId="3" fillId="2" borderId="18" xfId="0" applyFont="1" applyFill="1" applyBorder="1" applyAlignment="1">
      <alignment wrapText="1"/>
    </xf>
    <xf numFmtId="2" fontId="0" fillId="2" borderId="19" xfId="0" applyNumberFormat="1" applyFill="1" applyBorder="1"/>
    <xf numFmtId="2" fontId="0" fillId="2" borderId="20" xfId="0" applyNumberFormat="1" applyFill="1" applyBorder="1"/>
    <xf numFmtId="2" fontId="4" fillId="2" borderId="5" xfId="0" applyNumberFormat="1" applyFont="1" applyFill="1" applyBorder="1"/>
    <xf numFmtId="2" fontId="4" fillId="2" borderId="1" xfId="0" applyNumberFormat="1" applyFont="1" applyFill="1" applyBorder="1"/>
    <xf numFmtId="2" fontId="4" fillId="2" borderId="3" xfId="0" applyNumberFormat="1" applyFont="1" applyFill="1" applyBorder="1"/>
    <xf numFmtId="2" fontId="0" fillId="2" borderId="16" xfId="0" applyNumberFormat="1" applyFill="1" applyBorder="1"/>
    <xf numFmtId="2" fontId="3" fillId="2" borderId="8" xfId="0" applyNumberFormat="1" applyFont="1" applyFill="1" applyBorder="1"/>
    <xf numFmtId="2" fontId="3" fillId="2" borderId="6" xfId="0" applyNumberFormat="1" applyFont="1" applyFill="1" applyBorder="1"/>
    <xf numFmtId="2" fontId="3" fillId="2" borderId="7" xfId="0" applyNumberFormat="1" applyFont="1" applyFill="1" applyBorder="1"/>
    <xf numFmtId="2" fontId="0" fillId="3" borderId="19" xfId="0" applyNumberFormat="1" applyFill="1" applyBorder="1" applyAlignment="1">
      <alignment vertical="center"/>
    </xf>
    <xf numFmtId="2" fontId="0" fillId="3" borderId="20" xfId="0" applyNumberFormat="1" applyFill="1" applyBorder="1" applyAlignment="1">
      <alignment vertical="center"/>
    </xf>
    <xf numFmtId="2" fontId="4" fillId="3" borderId="5" xfId="0" applyNumberFormat="1" applyFont="1" applyFill="1" applyBorder="1"/>
    <xf numFmtId="2" fontId="4" fillId="3" borderId="1" xfId="0" applyNumberFormat="1" applyFont="1" applyFill="1" applyBorder="1"/>
    <xf numFmtId="2" fontId="4" fillId="3" borderId="3" xfId="0" applyNumberFormat="1" applyFont="1" applyFill="1" applyBorder="1"/>
    <xf numFmtId="2" fontId="0" fillId="3" borderId="16" xfId="0" applyNumberForma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3" fillId="3" borderId="6" xfId="0" applyNumberFormat="1" applyFont="1" applyFill="1" applyBorder="1"/>
    <xf numFmtId="2" fontId="3" fillId="3" borderId="7" xfId="0" applyNumberFormat="1" applyFont="1" applyFill="1" applyBorder="1"/>
    <xf numFmtId="2" fontId="4" fillId="4" borderId="19" xfId="0" applyNumberFormat="1" applyFont="1" applyFill="1" applyBorder="1"/>
    <xf numFmtId="2" fontId="4" fillId="4" borderId="20" xfId="0" applyNumberFormat="1" applyFont="1" applyFill="1" applyBorder="1"/>
    <xf numFmtId="2" fontId="3" fillId="4" borderId="8" xfId="0" applyNumberFormat="1" applyFont="1" applyFill="1" applyBorder="1"/>
    <xf numFmtId="2" fontId="0" fillId="4" borderId="5" xfId="0" applyNumberFormat="1" applyFill="1" applyBorder="1"/>
    <xf numFmtId="2" fontId="0" fillId="4" borderId="1" xfId="0" applyNumberFormat="1" applyFill="1" applyBorder="1"/>
    <xf numFmtId="2" fontId="0" fillId="4" borderId="16" xfId="0" applyNumberFormat="1" applyFill="1" applyBorder="1"/>
    <xf numFmtId="2" fontId="0" fillId="4" borderId="2" xfId="0" applyNumberFormat="1" applyFill="1" applyBorder="1"/>
    <xf numFmtId="0" fontId="3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right"/>
    </xf>
    <xf numFmtId="0" fontId="4" fillId="0" borderId="1" xfId="0" applyFont="1" applyBorder="1"/>
    <xf numFmtId="2" fontId="3" fillId="3" borderId="17" xfId="0" applyNumberFormat="1" applyFont="1" applyFill="1" applyBorder="1" applyAlignment="1">
      <alignment wrapText="1"/>
    </xf>
    <xf numFmtId="2" fontId="3" fillId="3" borderId="6" xfId="0" applyNumberFormat="1" applyFont="1" applyFill="1" applyBorder="1" applyAlignment="1">
      <alignment wrapText="1"/>
    </xf>
    <xf numFmtId="2" fontId="3" fillId="3" borderId="7" xfId="0" applyNumberFormat="1" applyFont="1" applyFill="1" applyBorder="1" applyAlignment="1">
      <alignment wrapText="1"/>
    </xf>
    <xf numFmtId="1" fontId="3" fillId="4" borderId="17" xfId="0" applyNumberFormat="1" applyFont="1" applyFill="1" applyBorder="1" applyAlignment="1">
      <alignment wrapText="1"/>
    </xf>
    <xf numFmtId="0" fontId="3" fillId="2" borderId="1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1" fontId="0" fillId="0" borderId="0" xfId="0" applyNumberFormat="1" applyAlignment="1">
      <alignment wrapText="1"/>
    </xf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2" fontId="0" fillId="2" borderId="33" xfId="0" applyNumberFormat="1" applyFill="1" applyBorder="1"/>
    <xf numFmtId="2" fontId="3" fillId="3" borderId="31" xfId="0" applyNumberFormat="1" applyFont="1" applyFill="1" applyBorder="1" applyAlignment="1">
      <alignment wrapText="1"/>
    </xf>
    <xf numFmtId="2" fontId="3" fillId="3" borderId="34" xfId="0" applyNumberFormat="1" applyFont="1" applyFill="1" applyBorder="1" applyAlignment="1">
      <alignment wrapText="1"/>
    </xf>
    <xf numFmtId="0" fontId="0" fillId="3" borderId="35" xfId="0" applyFill="1" applyBorder="1"/>
    <xf numFmtId="0" fontId="0" fillId="3" borderId="36" xfId="0" applyFill="1" applyBorder="1"/>
    <xf numFmtId="0" fontId="3" fillId="5" borderId="1" xfId="0" applyFont="1" applyFill="1" applyBorder="1"/>
    <xf numFmtId="0" fontId="4" fillId="5" borderId="1" xfId="0" applyFont="1" applyFill="1" applyBorder="1"/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2" fontId="3" fillId="3" borderId="8" xfId="0" applyNumberFormat="1" applyFont="1" applyFill="1" applyBorder="1" applyAlignment="1">
      <alignment wrapText="1"/>
    </xf>
    <xf numFmtId="0" fontId="0" fillId="3" borderId="39" xfId="0" applyFill="1" applyBorder="1"/>
    <xf numFmtId="2" fontId="3" fillId="3" borderId="11" xfId="0" applyNumberFormat="1" applyFont="1" applyFill="1" applyBorder="1" applyAlignment="1">
      <alignment wrapText="1"/>
    </xf>
    <xf numFmtId="0" fontId="0" fillId="3" borderId="23" xfId="0" applyFill="1" applyBorder="1"/>
    <xf numFmtId="2" fontId="3" fillId="3" borderId="40" xfId="0" applyNumberFormat="1" applyFont="1" applyFill="1" applyBorder="1" applyAlignment="1">
      <alignment wrapText="1"/>
    </xf>
    <xf numFmtId="2" fontId="4" fillId="3" borderId="41" xfId="0" applyNumberFormat="1" applyFont="1" applyFill="1" applyBorder="1" applyAlignment="1">
      <alignment wrapText="1"/>
    </xf>
    <xf numFmtId="2" fontId="3" fillId="3" borderId="18" xfId="0" applyNumberFormat="1" applyFont="1" applyFill="1" applyBorder="1" applyAlignment="1">
      <alignment wrapText="1"/>
    </xf>
    <xf numFmtId="2" fontId="4" fillId="3" borderId="22" xfId="0" applyNumberFormat="1" applyFont="1" applyFill="1" applyBorder="1" applyAlignment="1">
      <alignment wrapText="1"/>
    </xf>
    <xf numFmtId="1" fontId="4" fillId="4" borderId="17" xfId="0" applyNumberFormat="1" applyFont="1" applyFill="1" applyBorder="1" applyAlignment="1">
      <alignment wrapText="1"/>
    </xf>
    <xf numFmtId="2" fontId="4" fillId="4" borderId="17" xfId="0" applyNumberFormat="1" applyFont="1" applyFill="1" applyBorder="1" applyAlignment="1">
      <alignment wrapText="1"/>
    </xf>
    <xf numFmtId="1" fontId="4" fillId="4" borderId="21" xfId="0" applyNumberFormat="1" applyFont="1" applyFill="1" applyBorder="1" applyAlignment="1">
      <alignment wrapText="1"/>
    </xf>
    <xf numFmtId="2" fontId="4" fillId="4" borderId="21" xfId="0" applyNumberFormat="1" applyFont="1" applyFill="1" applyBorder="1" applyAlignment="1">
      <alignment wrapText="1"/>
    </xf>
    <xf numFmtId="0" fontId="3" fillId="2" borderId="42" xfId="0" applyFont="1" applyFill="1" applyBorder="1" applyAlignment="1">
      <alignment wrapText="1"/>
    </xf>
    <xf numFmtId="0" fontId="4" fillId="2" borderId="43" xfId="0" applyFont="1" applyFill="1" applyBorder="1" applyAlignment="1">
      <alignment horizontal="right"/>
    </xf>
    <xf numFmtId="1" fontId="3" fillId="4" borderId="8" xfId="0" applyNumberFormat="1" applyFont="1" applyFill="1" applyBorder="1" applyAlignment="1">
      <alignment wrapText="1"/>
    </xf>
    <xf numFmtId="1" fontId="3" fillId="4" borderId="21" xfId="0" applyNumberFormat="1" applyFont="1" applyFill="1" applyBorder="1" applyAlignment="1">
      <alignment wrapText="1"/>
    </xf>
    <xf numFmtId="1" fontId="0" fillId="4" borderId="30" xfId="0" applyNumberFormat="1" applyFill="1" applyBorder="1"/>
    <xf numFmtId="0" fontId="2" fillId="2" borderId="0" xfId="0" applyFont="1" applyFill="1" applyAlignment="1"/>
    <xf numFmtId="0" fontId="9" fillId="6" borderId="11" xfId="0" applyFont="1" applyFill="1" applyBorder="1" applyAlignment="1">
      <alignment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vertical="center" wrapText="1"/>
    </xf>
    <xf numFmtId="2" fontId="9" fillId="6" borderId="1" xfId="0" applyNumberFormat="1" applyFont="1" applyFill="1" applyBorder="1" applyAlignment="1">
      <alignment wrapText="1"/>
    </xf>
    <xf numFmtId="2" fontId="9" fillId="6" borderId="41" xfId="0" applyNumberFormat="1" applyFont="1" applyFill="1" applyBorder="1" applyAlignment="1">
      <alignment wrapText="1"/>
    </xf>
    <xf numFmtId="0" fontId="9" fillId="6" borderId="18" xfId="0" applyFont="1" applyFill="1" applyBorder="1" applyAlignment="1">
      <alignment vertical="center" wrapText="1"/>
    </xf>
    <xf numFmtId="2" fontId="9" fillId="6" borderId="2" xfId="0" applyNumberFormat="1" applyFont="1" applyFill="1" applyBorder="1" applyAlignment="1">
      <alignment wrapText="1"/>
    </xf>
    <xf numFmtId="2" fontId="9" fillId="6" borderId="22" xfId="0" applyNumberFormat="1" applyFont="1" applyFill="1" applyBorder="1" applyAlignment="1">
      <alignment wrapText="1"/>
    </xf>
    <xf numFmtId="2" fontId="3" fillId="2" borderId="11" xfId="0" applyNumberFormat="1" applyFont="1" applyFill="1" applyBorder="1"/>
    <xf numFmtId="2" fontId="3" fillId="2" borderId="40" xfId="0" applyNumberFormat="1" applyFont="1" applyFill="1" applyBorder="1" applyAlignment="1">
      <alignment wrapText="1"/>
    </xf>
    <xf numFmtId="2" fontId="4" fillId="2" borderId="50" xfId="0" applyNumberFormat="1" applyFont="1" applyFill="1" applyBorder="1"/>
    <xf numFmtId="2" fontId="4" fillId="2" borderId="40" xfId="0" applyNumberFormat="1" applyFont="1" applyFill="1" applyBorder="1" applyAlignment="1">
      <alignment wrapText="1"/>
    </xf>
    <xf numFmtId="2" fontId="3" fillId="2" borderId="18" xfId="0" applyNumberFormat="1" applyFont="1" applyFill="1" applyBorder="1" applyAlignment="1">
      <alignment wrapText="1"/>
    </xf>
    <xf numFmtId="2" fontId="4" fillId="2" borderId="16" xfId="0" applyNumberFormat="1" applyFont="1" applyFill="1" applyBorder="1"/>
    <xf numFmtId="2" fontId="4" fillId="2" borderId="18" xfId="0" applyNumberFormat="1" applyFont="1" applyFill="1" applyBorder="1" applyAlignment="1">
      <alignment wrapText="1"/>
    </xf>
    <xf numFmtId="2" fontId="0" fillId="3" borderId="41" xfId="0" applyNumberFormat="1" applyFill="1" applyBorder="1"/>
    <xf numFmtId="1" fontId="0" fillId="4" borderId="1" xfId="0" applyNumberFormat="1" applyFill="1" applyBorder="1"/>
    <xf numFmtId="2" fontId="4" fillId="2" borderId="31" xfId="0" applyNumberFormat="1" applyFont="1" applyFill="1" applyBorder="1" applyAlignment="1">
      <alignment wrapText="1"/>
    </xf>
    <xf numFmtId="2" fontId="4" fillId="2" borderId="34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2" fontId="4" fillId="2" borderId="2" xfId="0" applyNumberFormat="1" applyFont="1" applyFill="1" applyBorder="1"/>
    <xf numFmtId="2" fontId="4" fillId="2" borderId="41" xfId="0" applyNumberFormat="1" applyFont="1" applyFill="1" applyBorder="1"/>
    <xf numFmtId="2" fontId="4" fillId="2" borderId="41" xfId="0" applyNumberFormat="1" applyFont="1" applyFill="1" applyBorder="1" applyAlignment="1">
      <alignment wrapText="1"/>
    </xf>
    <xf numFmtId="2" fontId="4" fillId="2" borderId="2" xfId="0" applyNumberFormat="1" applyFont="1" applyFill="1" applyBorder="1" applyAlignment="1">
      <alignment wrapText="1"/>
    </xf>
    <xf numFmtId="2" fontId="0" fillId="3" borderId="11" xfId="0" applyNumberFormat="1" applyFill="1" applyBorder="1" applyAlignment="1">
      <alignment vertical="center"/>
    </xf>
    <xf numFmtId="2" fontId="0" fillId="3" borderId="33" xfId="0" applyNumberFormat="1" applyFill="1" applyBorder="1" applyAlignment="1">
      <alignment vertical="center"/>
    </xf>
    <xf numFmtId="2" fontId="0" fillId="5" borderId="55" xfId="0" applyNumberFormat="1" applyFill="1" applyBorder="1"/>
    <xf numFmtId="2" fontId="0" fillId="5" borderId="9" xfId="0" applyNumberFormat="1" applyFill="1" applyBorder="1"/>
    <xf numFmtId="0" fontId="0" fillId="5" borderId="42" xfId="0" applyFill="1" applyBorder="1"/>
    <xf numFmtId="2" fontId="9" fillId="5" borderId="10" xfId="0" applyNumberFormat="1" applyFont="1" applyFill="1" applyBorder="1" applyAlignment="1">
      <alignment wrapText="1"/>
    </xf>
    <xf numFmtId="2" fontId="0" fillId="5" borderId="10" xfId="0" applyNumberFormat="1" applyFill="1" applyBorder="1"/>
    <xf numFmtId="165" fontId="0" fillId="2" borderId="5" xfId="0" applyNumberFormat="1" applyFill="1" applyBorder="1"/>
    <xf numFmtId="165" fontId="0" fillId="2" borderId="1" xfId="0" applyNumberFormat="1" applyFill="1" applyBorder="1"/>
    <xf numFmtId="165" fontId="0" fillId="2" borderId="3" xfId="0" applyNumberFormat="1" applyFill="1" applyBorder="1"/>
    <xf numFmtId="165" fontId="0" fillId="3" borderId="5" xfId="0" applyNumberFormat="1" applyFill="1" applyBorder="1"/>
    <xf numFmtId="165" fontId="0" fillId="3" borderId="1" xfId="0" applyNumberFormat="1" applyFill="1" applyBorder="1"/>
    <xf numFmtId="165" fontId="0" fillId="3" borderId="3" xfId="0" applyNumberFormat="1" applyFill="1" applyBorder="1"/>
    <xf numFmtId="1" fontId="0" fillId="4" borderId="40" xfId="0" applyNumberFormat="1" applyFill="1" applyBorder="1"/>
    <xf numFmtId="1" fontId="0" fillId="4" borderId="41" xfId="0" applyNumberFormat="1" applyFill="1" applyBorder="1"/>
    <xf numFmtId="1" fontId="4" fillId="2" borderId="2" xfId="0" applyNumberFormat="1" applyFont="1" applyFill="1" applyBorder="1"/>
    <xf numFmtId="1" fontId="0" fillId="3" borderId="2" xfId="0" applyNumberFormat="1" applyFill="1" applyBorder="1"/>
    <xf numFmtId="1" fontId="0" fillId="4" borderId="18" xfId="0" applyNumberFormat="1" applyFill="1" applyBorder="1"/>
    <xf numFmtId="1" fontId="0" fillId="4" borderId="22" xfId="0" applyNumberFormat="1" applyFill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" fillId="5" borderId="3" xfId="0" applyNumberFormat="1" applyFont="1" applyFill="1" applyBorder="1" applyAlignment="1">
      <alignment horizontal="center" wrapText="1"/>
    </xf>
    <xf numFmtId="1" fontId="3" fillId="5" borderId="5" xfId="0" applyNumberFormat="1" applyFont="1" applyFill="1" applyBorder="1" applyAlignment="1">
      <alignment horizontal="center" wrapText="1"/>
    </xf>
    <xf numFmtId="0" fontId="5" fillId="0" borderId="3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2" borderId="24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2" fontId="3" fillId="3" borderId="24" xfId="0" applyNumberFormat="1" applyFont="1" applyFill="1" applyBorder="1" applyAlignment="1">
      <alignment horizontal="center" wrapText="1"/>
    </xf>
    <xf numFmtId="2" fontId="3" fillId="3" borderId="3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wrapText="1"/>
    </xf>
    <xf numFmtId="1" fontId="3" fillId="4" borderId="31" xfId="0" applyNumberFormat="1" applyFont="1" applyFill="1" applyBorder="1" applyAlignment="1">
      <alignment horizontal="center" wrapText="1"/>
    </xf>
    <xf numFmtId="1" fontId="3" fillId="4" borderId="32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3" borderId="38" xfId="0" applyNumberFormat="1" applyFont="1" applyFill="1" applyBorder="1" applyAlignment="1">
      <alignment horizontal="center" wrapText="1"/>
    </xf>
    <xf numFmtId="1" fontId="3" fillId="4" borderId="44" xfId="0" applyNumberFormat="1" applyFont="1" applyFill="1" applyBorder="1" applyAlignment="1">
      <alignment horizontal="center" wrapText="1"/>
    </xf>
    <xf numFmtId="1" fontId="3" fillId="4" borderId="13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33" xfId="0" applyNumberFormat="1" applyFont="1" applyFill="1" applyBorder="1" applyAlignment="1">
      <alignment horizontal="center" vertical="center" wrapText="1"/>
    </xf>
    <xf numFmtId="1" fontId="4" fillId="4" borderId="23" xfId="0" applyNumberFormat="1" applyFont="1" applyFill="1" applyBorder="1" applyAlignment="1">
      <alignment horizontal="center" vertical="center" wrapText="1"/>
    </xf>
    <xf numFmtId="2" fontId="3" fillId="3" borderId="46" xfId="0" applyNumberFormat="1" applyFont="1" applyFill="1" applyBorder="1" applyAlignment="1">
      <alignment horizontal="center" vertical="center"/>
    </xf>
    <xf numFmtId="2" fontId="3" fillId="3" borderId="47" xfId="0" applyNumberFormat="1" applyFont="1" applyFill="1" applyBorder="1" applyAlignment="1">
      <alignment horizontal="center" vertical="center"/>
    </xf>
    <xf numFmtId="2" fontId="3" fillId="3" borderId="51" xfId="0" applyNumberFormat="1" applyFont="1" applyFill="1" applyBorder="1" applyAlignment="1">
      <alignment horizontal="center" vertical="center"/>
    </xf>
    <xf numFmtId="2" fontId="3" fillId="3" borderId="52" xfId="0" applyNumberFormat="1" applyFont="1" applyFill="1" applyBorder="1" applyAlignment="1">
      <alignment horizontal="center" vertical="center"/>
    </xf>
    <xf numFmtId="2" fontId="3" fillId="3" borderId="53" xfId="0" applyNumberFormat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2" fontId="3" fillId="2" borderId="49" xfId="0" applyNumberFormat="1" applyFont="1" applyFill="1" applyBorder="1" applyAlignment="1">
      <alignment horizontal="center" wrapText="1"/>
    </xf>
    <xf numFmtId="2" fontId="3" fillId="2" borderId="48" xfId="0" applyNumberFormat="1" applyFont="1" applyFill="1" applyBorder="1" applyAlignment="1">
      <alignment horizontal="center" wrapText="1"/>
    </xf>
    <xf numFmtId="2" fontId="3" fillId="2" borderId="23" xfId="0" applyNumberFormat="1" applyFont="1" applyFill="1" applyBorder="1" applyAlignment="1">
      <alignment horizontal="center" vertical="center" wrapText="1"/>
    </xf>
    <xf numFmtId="2" fontId="3" fillId="2" borderId="41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50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 wrapText="1"/>
    </xf>
    <xf numFmtId="2" fontId="4" fillId="2" borderId="32" xfId="0" applyNumberFormat="1" applyFont="1" applyFill="1" applyBorder="1" applyAlignment="1">
      <alignment horizontal="center" vertical="center" wrapText="1"/>
    </xf>
    <xf numFmtId="2" fontId="4" fillId="2" borderId="50" xfId="0" applyNumberFormat="1" applyFont="1" applyFill="1" applyBorder="1" applyAlignment="1">
      <alignment horizontal="center" vertical="center" wrapText="1"/>
    </xf>
    <xf numFmtId="2" fontId="3" fillId="2" borderId="33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center" vertical="center" wrapText="1"/>
    </xf>
    <xf numFmtId="2" fontId="5" fillId="2" borderId="54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wrapText="1"/>
    </xf>
    <xf numFmtId="2" fontId="3" fillId="2" borderId="46" xfId="0" applyNumberFormat="1" applyFont="1" applyFill="1" applyBorder="1" applyAlignment="1">
      <alignment horizontal="center"/>
    </xf>
    <xf numFmtId="2" fontId="3" fillId="2" borderId="47" xfId="0" applyNumberFormat="1" applyFont="1" applyFill="1" applyBorder="1" applyAlignment="1">
      <alignment horizontal="center"/>
    </xf>
    <xf numFmtId="2" fontId="3" fillId="2" borderId="48" xfId="0" applyNumberFormat="1" applyFont="1" applyFill="1" applyBorder="1" applyAlignment="1">
      <alignment horizontal="center"/>
    </xf>
    <xf numFmtId="2" fontId="3" fillId="2" borderId="51" xfId="0" applyNumberFormat="1" applyFont="1" applyFill="1" applyBorder="1" applyAlignment="1">
      <alignment horizontal="center" vertical="center"/>
    </xf>
    <xf numFmtId="2" fontId="3" fillId="2" borderId="52" xfId="0" applyNumberFormat="1" applyFont="1" applyFill="1" applyBorder="1" applyAlignment="1">
      <alignment horizontal="center" vertical="center"/>
    </xf>
    <xf numFmtId="2" fontId="3" fillId="2" borderId="53" xfId="0" applyNumberFormat="1" applyFont="1" applyFill="1" applyBorder="1" applyAlignment="1">
      <alignment horizontal="center" vertical="center"/>
    </xf>
    <xf numFmtId="2" fontId="3" fillId="2" borderId="39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8" sqref="C8"/>
    </sheetView>
  </sheetViews>
  <sheetFormatPr defaultRowHeight="12.75" x14ac:dyDescent="0.2"/>
  <cols>
    <col min="1" max="1" width="17.42578125" customWidth="1"/>
    <col min="2" max="2" width="16.7109375" customWidth="1"/>
    <col min="3" max="3" width="12.28515625" customWidth="1"/>
  </cols>
  <sheetData>
    <row r="1" spans="1:3" ht="33" customHeight="1" x14ac:dyDescent="0.25">
      <c r="A1" s="163" t="s">
        <v>67</v>
      </c>
      <c r="B1" s="163"/>
      <c r="C1" s="164"/>
    </row>
    <row r="2" spans="1:3" ht="27.75" customHeight="1" x14ac:dyDescent="0.2">
      <c r="A2" s="73"/>
      <c r="B2" s="159" t="s">
        <v>4</v>
      </c>
      <c r="C2" s="160"/>
    </row>
    <row r="3" spans="1:3" ht="22.5" customHeight="1" x14ac:dyDescent="0.2">
      <c r="A3" s="90" t="s">
        <v>19</v>
      </c>
      <c r="B3" s="92" t="s">
        <v>43</v>
      </c>
      <c r="C3" s="92" t="s">
        <v>35</v>
      </c>
    </row>
    <row r="4" spans="1:3" ht="22.5" customHeight="1" x14ac:dyDescent="0.2">
      <c r="A4" s="91" t="s">
        <v>20</v>
      </c>
      <c r="B4" s="93">
        <v>2718</v>
      </c>
      <c r="C4" s="93">
        <v>1170</v>
      </c>
    </row>
    <row r="5" spans="1:3" ht="22.5" customHeight="1" x14ac:dyDescent="0.2">
      <c r="A5" s="91" t="s">
        <v>37</v>
      </c>
      <c r="B5" s="93">
        <v>2281</v>
      </c>
      <c r="C5" s="93">
        <v>950</v>
      </c>
    </row>
    <row r="6" spans="1:3" ht="22.5" customHeight="1" x14ac:dyDescent="0.2">
      <c r="A6" s="91" t="s">
        <v>38</v>
      </c>
      <c r="B6" s="93">
        <v>2135</v>
      </c>
      <c r="C6" s="93"/>
    </row>
    <row r="7" spans="1:3" ht="22.5" customHeight="1" x14ac:dyDescent="0.2">
      <c r="A7" s="91" t="s">
        <v>47</v>
      </c>
      <c r="B7" s="93">
        <v>945</v>
      </c>
      <c r="C7" s="93">
        <v>849</v>
      </c>
    </row>
    <row r="8" spans="1:3" ht="22.5" customHeight="1" x14ac:dyDescent="0.2">
      <c r="A8" s="91" t="s">
        <v>5</v>
      </c>
      <c r="B8" s="94">
        <f>SUM(B4:B7)</f>
        <v>8079</v>
      </c>
      <c r="C8" s="94">
        <f>SUM(C4:C7)</f>
        <v>2969</v>
      </c>
    </row>
    <row r="9" spans="1:3" ht="22.5" customHeight="1" x14ac:dyDescent="0.2">
      <c r="A9" s="95" t="s">
        <v>0</v>
      </c>
      <c r="B9" s="161">
        <f>B8+C8</f>
        <v>11048</v>
      </c>
      <c r="C9" s="162"/>
    </row>
  </sheetData>
  <mergeCells count="3">
    <mergeCell ref="B2:C2"/>
    <mergeCell ref="B9:C9"/>
    <mergeCell ref="A1:C1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3"/>
  <sheetViews>
    <sheetView zoomScale="85" zoomScaleNormal="85" workbookViewId="0">
      <pane xSplit="1" topLeftCell="D1" activePane="topRight" state="frozen"/>
      <selection pane="topRight" activeCell="P6" sqref="P6:P11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  <col min="19" max="19" width="13.5703125" customWidth="1"/>
    <col min="20" max="21" width="10.5703125" bestFit="1" customWidth="1"/>
    <col min="22" max="23" width="9.5703125" bestFit="1" customWidth="1"/>
    <col min="31" max="37" width="9.140625" style="11"/>
  </cols>
  <sheetData>
    <row r="1" spans="1:40" ht="27" customHeight="1" x14ac:dyDescent="0.2">
      <c r="A1" s="4"/>
      <c r="B1" s="176" t="s">
        <v>21</v>
      </c>
      <c r="C1" s="176"/>
      <c r="D1" s="176"/>
      <c r="E1" s="176"/>
      <c r="F1" s="176"/>
      <c r="G1" s="176"/>
    </row>
    <row r="2" spans="1:40" ht="22.5" customHeight="1" x14ac:dyDescent="0.45">
      <c r="A2" s="114" t="s">
        <v>34</v>
      </c>
      <c r="C2" s="114"/>
      <c r="D2" s="11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40" ht="26.25" customHeight="1" thickBot="1" x14ac:dyDescent="0.25">
      <c r="A3" s="43" t="s">
        <v>67</v>
      </c>
      <c r="B3" s="71">
        <f>Lamps!B4</f>
        <v>2718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40" ht="30.75" customHeight="1" thickBot="1" x14ac:dyDescent="0.25">
      <c r="A4" s="96" t="s">
        <v>45</v>
      </c>
      <c r="B4" s="72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AB4" s="2"/>
      <c r="AC4" s="2"/>
    </row>
    <row r="5" spans="1:40" ht="25.5" customHeight="1" thickBot="1" x14ac:dyDescent="0.25">
      <c r="A5" s="96" t="s">
        <v>44</v>
      </c>
      <c r="B5" s="72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AB5" s="2"/>
      <c r="AC5" s="2"/>
    </row>
    <row r="6" spans="1:40" s="79" customFormat="1" ht="30.75" customHeight="1" thickBot="1" x14ac:dyDescent="0.25">
      <c r="A6" s="78" t="s">
        <v>9</v>
      </c>
      <c r="B6" s="165" t="s">
        <v>22</v>
      </c>
      <c r="C6" s="166"/>
      <c r="D6" s="167" t="s">
        <v>24</v>
      </c>
      <c r="E6" s="167"/>
      <c r="F6" s="167" t="s">
        <v>23</v>
      </c>
      <c r="G6" s="167"/>
      <c r="H6" s="167" t="s">
        <v>25</v>
      </c>
      <c r="I6" s="167"/>
      <c r="J6" s="167" t="s">
        <v>26</v>
      </c>
      <c r="K6" s="167"/>
      <c r="L6" s="167" t="s">
        <v>27</v>
      </c>
      <c r="M6" s="167"/>
      <c r="N6" s="167" t="s">
        <v>28</v>
      </c>
      <c r="O6" s="179"/>
      <c r="P6" s="168" t="s">
        <v>29</v>
      </c>
      <c r="AB6" s="80"/>
      <c r="AC6" s="80"/>
      <c r="AE6" s="81"/>
      <c r="AF6" s="81"/>
      <c r="AG6" s="81"/>
      <c r="AH6" s="81"/>
      <c r="AI6" s="81"/>
      <c r="AJ6" s="81"/>
      <c r="AK6" s="81"/>
    </row>
    <row r="7" spans="1:40" ht="13.5" thickBot="1" x14ac:dyDescent="0.25">
      <c r="A7" s="70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14" t="s">
        <v>6</v>
      </c>
      <c r="I7" s="14" t="s">
        <v>7</v>
      </c>
      <c r="J7" s="14" t="s">
        <v>6</v>
      </c>
      <c r="K7" s="14" t="s">
        <v>7</v>
      </c>
      <c r="L7" s="14" t="s">
        <v>6</v>
      </c>
      <c r="M7" s="14" t="s">
        <v>7</v>
      </c>
      <c r="N7" s="14" t="s">
        <v>6</v>
      </c>
      <c r="O7" s="14" t="s">
        <v>7</v>
      </c>
      <c r="P7" s="169"/>
      <c r="AB7" s="2"/>
      <c r="AC7" s="2"/>
    </row>
    <row r="8" spans="1:40" x14ac:dyDescent="0.2">
      <c r="A8" s="28" t="s">
        <v>13</v>
      </c>
      <c r="B8" s="44">
        <v>16</v>
      </c>
      <c r="C8" s="45">
        <v>6</v>
      </c>
      <c r="D8" s="45">
        <v>63</v>
      </c>
      <c r="E8" s="45">
        <v>29</v>
      </c>
      <c r="F8" s="45">
        <v>64</v>
      </c>
      <c r="G8" s="45">
        <v>28</v>
      </c>
      <c r="H8" s="14">
        <v>65</v>
      </c>
      <c r="I8" s="14">
        <v>26</v>
      </c>
      <c r="J8" s="14">
        <v>65</v>
      </c>
      <c r="K8" s="14">
        <v>26</v>
      </c>
      <c r="L8" s="14">
        <v>62</v>
      </c>
      <c r="M8" s="14">
        <v>30</v>
      </c>
      <c r="N8" s="14">
        <v>64</v>
      </c>
      <c r="O8" s="14">
        <v>28</v>
      </c>
      <c r="P8" s="169"/>
      <c r="Q8" s="9"/>
      <c r="AB8" s="2"/>
      <c r="AC8" s="2"/>
    </row>
    <row r="9" spans="1:40" ht="25.5" x14ac:dyDescent="0.2">
      <c r="A9" s="26" t="s">
        <v>11</v>
      </c>
      <c r="B9" s="24">
        <v>10.92</v>
      </c>
      <c r="C9" s="14">
        <v>2.54</v>
      </c>
      <c r="D9" s="14">
        <v>6.33</v>
      </c>
      <c r="E9" s="14">
        <v>3.08</v>
      </c>
      <c r="F9" s="14">
        <v>0.51</v>
      </c>
      <c r="G9" s="14">
        <v>0.51</v>
      </c>
      <c r="H9" s="14">
        <v>6.25</v>
      </c>
      <c r="I9" s="14">
        <v>3.44</v>
      </c>
      <c r="J9" s="14">
        <v>11.07</v>
      </c>
      <c r="K9" s="14">
        <v>2.73</v>
      </c>
      <c r="L9" s="14">
        <v>8.73</v>
      </c>
      <c r="M9" s="14">
        <v>2.79</v>
      </c>
      <c r="N9" s="14">
        <v>0.41</v>
      </c>
      <c r="O9" s="14">
        <v>0.4</v>
      </c>
      <c r="P9" s="169"/>
      <c r="Q9" s="16"/>
      <c r="R9" s="1"/>
      <c r="AB9" s="2"/>
      <c r="AC9" s="2"/>
    </row>
    <row r="10" spans="1:40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v>0</v>
      </c>
      <c r="P10" s="169"/>
      <c r="Q10" s="16"/>
      <c r="R10" s="1"/>
      <c r="AB10" s="2"/>
      <c r="AC10" s="2"/>
    </row>
    <row r="11" spans="1:40" ht="26.25" thickBot="1" x14ac:dyDescent="0.25">
      <c r="A11" s="26" t="s">
        <v>12</v>
      </c>
      <c r="B11" s="147">
        <v>1.2270000000000001</v>
      </c>
      <c r="C11" s="148">
        <v>1.2270000000000001</v>
      </c>
      <c r="D11" s="148">
        <v>1.2270000000000001</v>
      </c>
      <c r="E11" s="148">
        <v>1.2270000000000001</v>
      </c>
      <c r="F11" s="148">
        <v>1.2270000000000001</v>
      </c>
      <c r="G11" s="148">
        <v>1.2270000000000001</v>
      </c>
      <c r="H11" s="148">
        <v>1.2270000000000001</v>
      </c>
      <c r="I11" s="148">
        <v>1.2270000000000001</v>
      </c>
      <c r="J11" s="148">
        <v>1.2270000000000001</v>
      </c>
      <c r="K11" s="148">
        <v>1.2270000000000001</v>
      </c>
      <c r="L11" s="148">
        <v>1.2270000000000001</v>
      </c>
      <c r="M11" s="148">
        <v>1.2270000000000001</v>
      </c>
      <c r="N11" s="148">
        <v>1.2270000000000001</v>
      </c>
      <c r="O11" s="149">
        <v>1.2270000000000001</v>
      </c>
      <c r="P11" s="170"/>
      <c r="Q11" s="10"/>
      <c r="AB11" s="2"/>
      <c r="AC11" s="2"/>
    </row>
    <row r="12" spans="1:40" s="21" customFormat="1" ht="25.5" x14ac:dyDescent="0.2">
      <c r="A12" s="26" t="s">
        <v>16</v>
      </c>
      <c r="B12" s="46">
        <f t="shared" ref="B12:O12" si="0">B$9*B$8*($B3*0.1)</f>
        <v>47488.896000000001</v>
      </c>
      <c r="C12" s="47">
        <f t="shared" si="0"/>
        <v>4142.232</v>
      </c>
      <c r="D12" s="47">
        <f t="shared" si="0"/>
        <v>108391.122</v>
      </c>
      <c r="E12" s="47">
        <f t="shared" si="0"/>
        <v>24277.176000000003</v>
      </c>
      <c r="F12" s="47">
        <f t="shared" si="0"/>
        <v>8871.5519999999997</v>
      </c>
      <c r="G12" s="47">
        <f t="shared" si="0"/>
        <v>3881.3040000000005</v>
      </c>
      <c r="H12" s="47">
        <f t="shared" si="0"/>
        <v>110418.75</v>
      </c>
      <c r="I12" s="47">
        <f t="shared" si="0"/>
        <v>24309.792000000001</v>
      </c>
      <c r="J12" s="47">
        <f t="shared" si="0"/>
        <v>195573.69000000003</v>
      </c>
      <c r="K12" s="47">
        <f t="shared" si="0"/>
        <v>19292.364000000001</v>
      </c>
      <c r="L12" s="47">
        <f t="shared" si="0"/>
        <v>147114.46799999999</v>
      </c>
      <c r="M12" s="47">
        <f t="shared" si="0"/>
        <v>22749.660000000003</v>
      </c>
      <c r="N12" s="47">
        <f t="shared" si="0"/>
        <v>7132.0320000000002</v>
      </c>
      <c r="O12" s="48">
        <f t="shared" si="0"/>
        <v>3044.1600000000003</v>
      </c>
      <c r="P12" s="50">
        <f>SUM(B12:O12)</f>
        <v>726687.19800000009</v>
      </c>
      <c r="Q12" s="22"/>
      <c r="AN12" s="23"/>
    </row>
    <row r="13" spans="1:40" ht="25.5" x14ac:dyDescent="0.2">
      <c r="A13" s="26" t="s">
        <v>15</v>
      </c>
      <c r="B13" s="24">
        <f>B12*(1-B10)*B$11/1000</f>
        <v>58.268875391999998</v>
      </c>
      <c r="C13" s="14">
        <f t="shared" ref="C13:O13" si="1">C12*(1-C10)*C$11/1000</f>
        <v>5.0825186640000002</v>
      </c>
      <c r="D13" s="14">
        <f t="shared" si="1"/>
        <v>132.99590669400001</v>
      </c>
      <c r="E13" s="14">
        <f t="shared" si="1"/>
        <v>29.788094952000005</v>
      </c>
      <c r="F13" s="14">
        <f t="shared" si="1"/>
        <v>10.885394304000002</v>
      </c>
      <c r="G13" s="14">
        <f t="shared" si="1"/>
        <v>4.7623600080000017</v>
      </c>
      <c r="H13" s="14">
        <f t="shared" si="1"/>
        <v>135.48380625000001</v>
      </c>
      <c r="I13" s="14">
        <f t="shared" si="1"/>
        <v>29.828114784000004</v>
      </c>
      <c r="J13" s="14">
        <f t="shared" si="1"/>
        <v>239.96891763000008</v>
      </c>
      <c r="K13" s="14">
        <f t="shared" si="1"/>
        <v>23.671730628000006</v>
      </c>
      <c r="L13" s="14">
        <f t="shared" si="1"/>
        <v>180.50945223600002</v>
      </c>
      <c r="M13" s="14">
        <f t="shared" si="1"/>
        <v>27.913832820000007</v>
      </c>
      <c r="N13" s="14">
        <f t="shared" si="1"/>
        <v>8.7510032640000013</v>
      </c>
      <c r="O13" s="19">
        <f t="shared" si="1"/>
        <v>3.7351843200000006</v>
      </c>
      <c r="P13" s="51">
        <f>SUM(B13:O13)</f>
        <v>891.64519194600018</v>
      </c>
    </row>
    <row r="14" spans="1:40" ht="25.5" x14ac:dyDescent="0.2">
      <c r="A14" s="26" t="s">
        <v>17</v>
      </c>
      <c r="B14" s="24">
        <f t="shared" ref="B14:O14" si="2">B$9*B$8*($B3*0.02)</f>
        <v>9497.779199999999</v>
      </c>
      <c r="C14" s="14">
        <f t="shared" si="2"/>
        <v>828.44640000000004</v>
      </c>
      <c r="D14" s="14">
        <f t="shared" si="2"/>
        <v>21678.224399999999</v>
      </c>
      <c r="E14" s="14">
        <f t="shared" si="2"/>
        <v>4855.4352000000008</v>
      </c>
      <c r="F14" s="14">
        <f t="shared" si="2"/>
        <v>1774.3104000000001</v>
      </c>
      <c r="G14" s="14">
        <f t="shared" si="2"/>
        <v>776.26080000000002</v>
      </c>
      <c r="H14" s="14">
        <f t="shared" si="2"/>
        <v>22083.75</v>
      </c>
      <c r="I14" s="14">
        <f t="shared" si="2"/>
        <v>4861.9583999999995</v>
      </c>
      <c r="J14" s="14">
        <f t="shared" si="2"/>
        <v>39114.738000000005</v>
      </c>
      <c r="K14" s="14">
        <f t="shared" si="2"/>
        <v>3858.4728</v>
      </c>
      <c r="L14" s="14">
        <f t="shared" si="2"/>
        <v>29422.893599999999</v>
      </c>
      <c r="M14" s="14">
        <f t="shared" si="2"/>
        <v>4549.9319999999998</v>
      </c>
      <c r="N14" s="14">
        <f t="shared" si="2"/>
        <v>1426.4063999999998</v>
      </c>
      <c r="O14" s="19">
        <f t="shared" si="2"/>
        <v>608.83200000000011</v>
      </c>
      <c r="P14" s="51">
        <f>SUM(B14:O14)</f>
        <v>145337.43960000001</v>
      </c>
    </row>
    <row r="15" spans="1:40" ht="25.5" x14ac:dyDescent="0.2">
      <c r="A15" s="26" t="s">
        <v>18</v>
      </c>
      <c r="B15" s="24">
        <f t="shared" ref="B15:O15" si="3">B14*B$11/1000</f>
        <v>11.653775078400001</v>
      </c>
      <c r="C15" s="14">
        <f t="shared" si="3"/>
        <v>1.0165037328000002</v>
      </c>
      <c r="D15" s="14">
        <f t="shared" si="3"/>
        <v>26.599181338800001</v>
      </c>
      <c r="E15" s="14">
        <f t="shared" si="3"/>
        <v>5.9576189904000012</v>
      </c>
      <c r="F15" s="14">
        <f t="shared" si="3"/>
        <v>2.1770788608000005</v>
      </c>
      <c r="G15" s="14">
        <f t="shared" si="3"/>
        <v>0.95247200160000012</v>
      </c>
      <c r="H15" s="14">
        <f t="shared" si="3"/>
        <v>27.096761250000004</v>
      </c>
      <c r="I15" s="14">
        <f t="shared" si="3"/>
        <v>5.9656229567999999</v>
      </c>
      <c r="J15" s="14">
        <f t="shared" si="3"/>
        <v>47.993783526000009</v>
      </c>
      <c r="K15" s="14">
        <f t="shared" si="3"/>
        <v>4.7343461256000001</v>
      </c>
      <c r="L15" s="14">
        <f t="shared" si="3"/>
        <v>36.101890447199999</v>
      </c>
      <c r="M15" s="14">
        <f t="shared" si="3"/>
        <v>5.5827665640000008</v>
      </c>
      <c r="N15" s="14">
        <f t="shared" si="3"/>
        <v>1.7502006528</v>
      </c>
      <c r="O15" s="19">
        <f t="shared" si="3"/>
        <v>0.74703686400000013</v>
      </c>
      <c r="P15" s="51">
        <f>SUM(B15:O15)</f>
        <v>178.32903838920001</v>
      </c>
    </row>
    <row r="16" spans="1:40" ht="26.25" thickBot="1" x14ac:dyDescent="0.25">
      <c r="A16" s="27" t="s">
        <v>14</v>
      </c>
      <c r="B16" s="49">
        <f>B13-B15</f>
        <v>46.615100313599996</v>
      </c>
      <c r="C16" s="18">
        <f t="shared" ref="C16:O16" si="4">C13-C15</f>
        <v>4.0660149311999998</v>
      </c>
      <c r="D16" s="18">
        <f t="shared" si="4"/>
        <v>106.3967253552</v>
      </c>
      <c r="E16" s="18">
        <f t="shared" si="4"/>
        <v>23.830475961600005</v>
      </c>
      <c r="F16" s="18">
        <f t="shared" si="4"/>
        <v>8.7083154432000018</v>
      </c>
      <c r="G16" s="18">
        <f t="shared" si="4"/>
        <v>3.8098880064000014</v>
      </c>
      <c r="H16" s="18">
        <f t="shared" si="4"/>
        <v>108.38704500000001</v>
      </c>
      <c r="I16" s="18">
        <f t="shared" si="4"/>
        <v>23.862491827200003</v>
      </c>
      <c r="J16" s="18">
        <f t="shared" si="4"/>
        <v>191.97513410400006</v>
      </c>
      <c r="K16" s="18">
        <f t="shared" si="4"/>
        <v>18.937384502400008</v>
      </c>
      <c r="L16" s="18">
        <f t="shared" si="4"/>
        <v>144.40756178880002</v>
      </c>
      <c r="M16" s="18">
        <f t="shared" si="4"/>
        <v>22.331066256000007</v>
      </c>
      <c r="N16" s="18">
        <f t="shared" si="4"/>
        <v>7.000802611200001</v>
      </c>
      <c r="O16" s="20">
        <f t="shared" si="4"/>
        <v>2.9881474560000005</v>
      </c>
      <c r="P16" s="52">
        <f>SUM(B16:O16)</f>
        <v>713.31615355680015</v>
      </c>
    </row>
    <row r="17" spans="1:37" x14ac:dyDescent="0.2">
      <c r="H17" s="3"/>
    </row>
    <row r="19" spans="1:37" ht="23.25" thickBot="1" x14ac:dyDescent="0.5">
      <c r="A19" s="7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7" ht="25.5" x14ac:dyDescent="0.2">
      <c r="A20" s="74" t="s">
        <v>67</v>
      </c>
      <c r="B20" s="35">
        <f>Lamps!C4</f>
        <v>1170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7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7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7" s="21" customFormat="1" ht="25.5" customHeight="1" thickBot="1" x14ac:dyDescent="0.25">
      <c r="A23" s="75" t="s">
        <v>9</v>
      </c>
      <c r="B23" s="174" t="s">
        <v>22</v>
      </c>
      <c r="C23" s="175"/>
      <c r="D23" s="174" t="s">
        <v>24</v>
      </c>
      <c r="E23" s="175"/>
      <c r="F23" s="174" t="s">
        <v>23</v>
      </c>
      <c r="G23" s="175"/>
      <c r="H23" s="174" t="s">
        <v>25</v>
      </c>
      <c r="I23" s="175"/>
      <c r="J23" s="174" t="s">
        <v>26</v>
      </c>
      <c r="K23" s="175"/>
      <c r="L23" s="174" t="s">
        <v>27</v>
      </c>
      <c r="M23" s="175"/>
      <c r="N23" s="174" t="s">
        <v>28</v>
      </c>
      <c r="O23" s="175"/>
      <c r="P23" s="171" t="s">
        <v>30</v>
      </c>
      <c r="S23" s="31"/>
      <c r="AE23" s="23"/>
      <c r="AF23" s="23"/>
      <c r="AG23" s="23"/>
      <c r="AH23" s="23"/>
      <c r="AI23" s="23"/>
      <c r="AJ23" s="23"/>
      <c r="AK23" s="23"/>
    </row>
    <row r="24" spans="1:37" ht="13.5" thickBot="1" x14ac:dyDescent="0.25">
      <c r="A24" s="75" t="s">
        <v>10</v>
      </c>
      <c r="B24" s="82" t="s">
        <v>6</v>
      </c>
      <c r="C24" s="83" t="s">
        <v>7</v>
      </c>
      <c r="D24" s="83" t="s">
        <v>6</v>
      </c>
      <c r="E24" s="83" t="s">
        <v>7</v>
      </c>
      <c r="F24" s="83" t="s">
        <v>6</v>
      </c>
      <c r="G24" s="83" t="s">
        <v>7</v>
      </c>
      <c r="H24" s="83" t="s">
        <v>6</v>
      </c>
      <c r="I24" s="83" t="s">
        <v>7</v>
      </c>
      <c r="J24" s="83" t="s">
        <v>6</v>
      </c>
      <c r="K24" s="83" t="s">
        <v>7</v>
      </c>
      <c r="L24" s="83" t="s">
        <v>6</v>
      </c>
      <c r="M24" s="83" t="s">
        <v>7</v>
      </c>
      <c r="N24" s="83" t="s">
        <v>6</v>
      </c>
      <c r="O24" s="84" t="s">
        <v>7</v>
      </c>
      <c r="P24" s="172"/>
    </row>
    <row r="25" spans="1:37" x14ac:dyDescent="0.2">
      <c r="A25" s="75" t="s">
        <v>13</v>
      </c>
      <c r="B25" s="53">
        <f t="shared" ref="B25:O25" si="5">B8</f>
        <v>16</v>
      </c>
      <c r="C25" s="54">
        <f t="shared" si="5"/>
        <v>6</v>
      </c>
      <c r="D25" s="54">
        <f t="shared" si="5"/>
        <v>63</v>
      </c>
      <c r="E25" s="54">
        <f t="shared" si="5"/>
        <v>29</v>
      </c>
      <c r="F25" s="54">
        <f t="shared" si="5"/>
        <v>64</v>
      </c>
      <c r="G25" s="54">
        <f t="shared" si="5"/>
        <v>28</v>
      </c>
      <c r="H25" s="15">
        <f t="shared" si="5"/>
        <v>65</v>
      </c>
      <c r="I25" s="15">
        <f t="shared" si="5"/>
        <v>26</v>
      </c>
      <c r="J25" s="15">
        <f t="shared" si="5"/>
        <v>65</v>
      </c>
      <c r="K25" s="15">
        <f t="shared" si="5"/>
        <v>26</v>
      </c>
      <c r="L25" s="15">
        <f t="shared" si="5"/>
        <v>62</v>
      </c>
      <c r="M25" s="15">
        <f t="shared" si="5"/>
        <v>30</v>
      </c>
      <c r="N25" s="15">
        <f t="shared" si="5"/>
        <v>64</v>
      </c>
      <c r="O25" s="15">
        <f t="shared" si="5"/>
        <v>28</v>
      </c>
      <c r="P25" s="172"/>
    </row>
    <row r="26" spans="1:37" ht="25.5" x14ac:dyDescent="0.2">
      <c r="A26" s="75" t="s">
        <v>11</v>
      </c>
      <c r="B26" s="36">
        <v>9.65</v>
      </c>
      <c r="C26" s="15">
        <v>1.53</v>
      </c>
      <c r="D26" s="15">
        <v>4.33</v>
      </c>
      <c r="E26" s="15">
        <v>1.93</v>
      </c>
      <c r="F26" s="15">
        <v>0.26</v>
      </c>
      <c r="G26" s="15">
        <v>0.26</v>
      </c>
      <c r="H26" s="15">
        <v>5.47</v>
      </c>
      <c r="I26" s="15">
        <v>2.5</v>
      </c>
      <c r="J26" s="15">
        <v>10.17</v>
      </c>
      <c r="K26" s="15">
        <v>1.8</v>
      </c>
      <c r="L26" s="15">
        <v>7.66</v>
      </c>
      <c r="M26" s="15">
        <v>1.77</v>
      </c>
      <c r="N26" s="15">
        <v>0.26</v>
      </c>
      <c r="O26" s="15">
        <v>0.26</v>
      </c>
      <c r="P26" s="172"/>
    </row>
    <row r="27" spans="1:37" x14ac:dyDescent="0.2">
      <c r="A27" s="75" t="s">
        <v>8</v>
      </c>
      <c r="B27" s="36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37">
        <v>0</v>
      </c>
      <c r="P27" s="172"/>
    </row>
    <row r="28" spans="1:37" ht="25.5" x14ac:dyDescent="0.2">
      <c r="A28" s="75" t="s">
        <v>12</v>
      </c>
      <c r="B28" s="150">
        <v>1.2270000000000001</v>
      </c>
      <c r="C28" s="151">
        <v>1.2270000000000001</v>
      </c>
      <c r="D28" s="151">
        <v>1.2270000000000001</v>
      </c>
      <c r="E28" s="151">
        <v>1.2270000000000001</v>
      </c>
      <c r="F28" s="151">
        <v>1.2270000000000001</v>
      </c>
      <c r="G28" s="151">
        <v>1.2270000000000001</v>
      </c>
      <c r="H28" s="151">
        <v>1.2270000000000001</v>
      </c>
      <c r="I28" s="151">
        <v>1.2270000000000001</v>
      </c>
      <c r="J28" s="151">
        <v>1.2270000000000001</v>
      </c>
      <c r="K28" s="151">
        <v>1.2270000000000001</v>
      </c>
      <c r="L28" s="151">
        <v>1.2270000000000001</v>
      </c>
      <c r="M28" s="151">
        <v>1.2270000000000001</v>
      </c>
      <c r="N28" s="151">
        <v>1.2270000000000001</v>
      </c>
      <c r="O28" s="152">
        <v>1.2270000000000001</v>
      </c>
      <c r="P28" s="173"/>
    </row>
    <row r="29" spans="1:37" ht="25.5" x14ac:dyDescent="0.2">
      <c r="A29" s="75" t="s">
        <v>16</v>
      </c>
      <c r="B29" s="55">
        <f t="shared" ref="B29:O29" si="6">B$26*B$25*($B20*0.15)</f>
        <v>27097.200000000001</v>
      </c>
      <c r="C29" s="56">
        <f t="shared" si="6"/>
        <v>1611.09</v>
      </c>
      <c r="D29" s="56">
        <f t="shared" si="6"/>
        <v>47874.645000000004</v>
      </c>
      <c r="E29" s="56">
        <f t="shared" si="6"/>
        <v>9822.7350000000006</v>
      </c>
      <c r="F29" s="56">
        <f t="shared" si="6"/>
        <v>2920.32</v>
      </c>
      <c r="G29" s="56">
        <f t="shared" si="6"/>
        <v>1277.6400000000001</v>
      </c>
      <c r="H29" s="56">
        <f t="shared" si="6"/>
        <v>62399.025000000001</v>
      </c>
      <c r="I29" s="56">
        <f t="shared" si="6"/>
        <v>11407.5</v>
      </c>
      <c r="J29" s="56">
        <f t="shared" si="6"/>
        <v>116014.27499999999</v>
      </c>
      <c r="K29" s="56">
        <f t="shared" si="6"/>
        <v>8213.4000000000015</v>
      </c>
      <c r="L29" s="56">
        <f t="shared" si="6"/>
        <v>83348.460000000006</v>
      </c>
      <c r="M29" s="56">
        <f t="shared" si="6"/>
        <v>9319.0500000000011</v>
      </c>
      <c r="N29" s="56">
        <f t="shared" si="6"/>
        <v>2920.32</v>
      </c>
      <c r="O29" s="57">
        <f t="shared" si="6"/>
        <v>1277.6400000000001</v>
      </c>
      <c r="P29" s="61">
        <f>SUM(B29:O29)</f>
        <v>385503.30000000005</v>
      </c>
    </row>
    <row r="30" spans="1:37" ht="25.5" x14ac:dyDescent="0.2">
      <c r="A30" s="75" t="s">
        <v>15</v>
      </c>
      <c r="B30" s="36">
        <f>B29*(1-B27)*B$28/1000</f>
        <v>33.248264399999996</v>
      </c>
      <c r="C30" s="15">
        <f t="shared" ref="C30:O30" si="7">C29*(1-C27)*C$28/1000</f>
        <v>1.97680743</v>
      </c>
      <c r="D30" s="15">
        <f t="shared" si="7"/>
        <v>58.742189415000006</v>
      </c>
      <c r="E30" s="15">
        <f t="shared" si="7"/>
        <v>12.052495845000001</v>
      </c>
      <c r="F30" s="15">
        <f t="shared" si="7"/>
        <v>3.5832326400000007</v>
      </c>
      <c r="G30" s="15">
        <f t="shared" si="7"/>
        <v>1.5676642800000002</v>
      </c>
      <c r="H30" s="15">
        <f t="shared" si="7"/>
        <v>76.56360367500001</v>
      </c>
      <c r="I30" s="15">
        <f t="shared" si="7"/>
        <v>13.997002500000001</v>
      </c>
      <c r="J30" s="15">
        <f t="shared" si="7"/>
        <v>142.34951542499999</v>
      </c>
      <c r="K30" s="15">
        <f t="shared" si="7"/>
        <v>10.077841800000002</v>
      </c>
      <c r="L30" s="15">
        <f t="shared" si="7"/>
        <v>102.26856042000001</v>
      </c>
      <c r="M30" s="15">
        <f t="shared" si="7"/>
        <v>11.434474350000002</v>
      </c>
      <c r="N30" s="15">
        <f t="shared" si="7"/>
        <v>3.5832326400000007</v>
      </c>
      <c r="O30" s="37">
        <f t="shared" si="7"/>
        <v>1.5676642800000002</v>
      </c>
      <c r="P30" s="61">
        <f>SUM(B30:O30)</f>
        <v>473.01254910000006</v>
      </c>
    </row>
    <row r="31" spans="1:37" ht="25.5" x14ac:dyDescent="0.2">
      <c r="A31" s="75" t="s">
        <v>17</v>
      </c>
      <c r="B31" s="36">
        <f t="shared" ref="B31:O31" si="8">B$26*B$25*($B20*0.032)</f>
        <v>5780.7359999999999</v>
      </c>
      <c r="C31" s="15">
        <f t="shared" si="8"/>
        <v>343.69919999999996</v>
      </c>
      <c r="D31" s="15">
        <f t="shared" si="8"/>
        <v>10213.257600000001</v>
      </c>
      <c r="E31" s="15">
        <f t="shared" si="8"/>
        <v>2095.5167999999999</v>
      </c>
      <c r="F31" s="15">
        <f t="shared" si="8"/>
        <v>623.00159999999994</v>
      </c>
      <c r="G31" s="15">
        <f t="shared" si="8"/>
        <v>272.56319999999999</v>
      </c>
      <c r="H31" s="15">
        <f t="shared" si="8"/>
        <v>13311.791999999999</v>
      </c>
      <c r="I31" s="15">
        <f t="shared" si="8"/>
        <v>2433.6</v>
      </c>
      <c r="J31" s="15">
        <f t="shared" si="8"/>
        <v>24749.711999999996</v>
      </c>
      <c r="K31" s="15">
        <f t="shared" si="8"/>
        <v>1752.192</v>
      </c>
      <c r="L31" s="15">
        <f t="shared" si="8"/>
        <v>17781.004799999999</v>
      </c>
      <c r="M31" s="15">
        <f t="shared" si="8"/>
        <v>1988.0639999999999</v>
      </c>
      <c r="N31" s="15">
        <f t="shared" si="8"/>
        <v>623.00159999999994</v>
      </c>
      <c r="O31" s="37">
        <f t="shared" si="8"/>
        <v>272.56319999999999</v>
      </c>
      <c r="P31" s="61">
        <f>SUM(B31:O31)</f>
        <v>82240.704000000012</v>
      </c>
    </row>
    <row r="32" spans="1:37" ht="25.5" x14ac:dyDescent="0.2">
      <c r="A32" s="75" t="s">
        <v>18</v>
      </c>
      <c r="B32" s="36">
        <f t="shared" ref="B32:G32" si="9">B31*B$28/1000</f>
        <v>7.0929630720000008</v>
      </c>
      <c r="C32" s="15">
        <f t="shared" si="9"/>
        <v>0.42171891840000003</v>
      </c>
      <c r="D32" s="15">
        <f t="shared" si="9"/>
        <v>12.531667075200003</v>
      </c>
      <c r="E32" s="15">
        <f t="shared" si="9"/>
        <v>2.5711991136000001</v>
      </c>
      <c r="F32" s="15">
        <f t="shared" si="9"/>
        <v>0.76442296320000003</v>
      </c>
      <c r="G32" s="15">
        <f t="shared" si="9"/>
        <v>0.33443504640000005</v>
      </c>
      <c r="H32" s="15">
        <f t="shared" ref="H32:O32" si="10">H31*H$28/1000</f>
        <v>16.333568784000001</v>
      </c>
      <c r="I32" s="15">
        <f t="shared" si="10"/>
        <v>2.9860272000000001</v>
      </c>
      <c r="J32" s="15">
        <f t="shared" si="10"/>
        <v>30.367896623999997</v>
      </c>
      <c r="K32" s="15">
        <f t="shared" si="10"/>
        <v>2.1499395840000002</v>
      </c>
      <c r="L32" s="15">
        <f t="shared" si="10"/>
        <v>21.817292889600001</v>
      </c>
      <c r="M32" s="15">
        <f t="shared" si="10"/>
        <v>2.439354528</v>
      </c>
      <c r="N32" s="15">
        <f t="shared" si="10"/>
        <v>0.76442296320000003</v>
      </c>
      <c r="O32" s="37">
        <f t="shared" si="10"/>
        <v>0.33443504640000005</v>
      </c>
      <c r="P32" s="61">
        <f>SUM(B32:O32)</f>
        <v>100.909343808</v>
      </c>
    </row>
    <row r="33" spans="1:37" ht="26.25" thickBot="1" x14ac:dyDescent="0.25">
      <c r="A33" s="76" t="s">
        <v>14</v>
      </c>
      <c r="B33" s="58">
        <f t="shared" ref="B33:G33" si="11">B30-B32</f>
        <v>26.155301327999997</v>
      </c>
      <c r="C33" s="59">
        <f t="shared" si="11"/>
        <v>1.5550885115999999</v>
      </c>
      <c r="D33" s="59">
        <f t="shared" si="11"/>
        <v>46.210522339800001</v>
      </c>
      <c r="E33" s="59">
        <f t="shared" si="11"/>
        <v>9.4812967314000005</v>
      </c>
      <c r="F33" s="59">
        <f t="shared" si="11"/>
        <v>2.8188096768000008</v>
      </c>
      <c r="G33" s="59">
        <f t="shared" si="11"/>
        <v>1.2332292336000001</v>
      </c>
      <c r="H33" s="59">
        <f t="shared" ref="H33:O33" si="12">H30-H32</f>
        <v>60.23003489100001</v>
      </c>
      <c r="I33" s="59">
        <f t="shared" si="12"/>
        <v>11.0109753</v>
      </c>
      <c r="J33" s="59">
        <f t="shared" si="12"/>
        <v>111.981618801</v>
      </c>
      <c r="K33" s="59">
        <f t="shared" si="12"/>
        <v>7.9279022160000014</v>
      </c>
      <c r="L33" s="59">
        <f t="shared" si="12"/>
        <v>80.451267530400017</v>
      </c>
      <c r="M33" s="59">
        <f t="shared" si="12"/>
        <v>8.995119822000003</v>
      </c>
      <c r="N33" s="59">
        <f t="shared" si="12"/>
        <v>2.8188096768000008</v>
      </c>
      <c r="O33" s="60">
        <f t="shared" si="12"/>
        <v>1.2332292336000001</v>
      </c>
      <c r="P33" s="62">
        <f>SUM(B33:O33)</f>
        <v>372.10320529200004</v>
      </c>
    </row>
    <row r="34" spans="1:37" x14ac:dyDescent="0.2">
      <c r="S34" s="1"/>
    </row>
    <row r="35" spans="1:37" ht="23.25" thickBot="1" x14ac:dyDescent="0.5">
      <c r="A35" s="8" t="s">
        <v>36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37" ht="26.25" thickBot="1" x14ac:dyDescent="0.25">
      <c r="A36" s="77" t="s">
        <v>67</v>
      </c>
      <c r="B36" s="33">
        <f>B20+B3</f>
        <v>3888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37" s="21" customFormat="1" ht="26.25" customHeight="1" x14ac:dyDescent="0.2">
      <c r="A37" s="40" t="s">
        <v>9</v>
      </c>
      <c r="B37" s="180" t="s">
        <v>22</v>
      </c>
      <c r="C37" s="181"/>
      <c r="D37" s="180" t="s">
        <v>24</v>
      </c>
      <c r="E37" s="181"/>
      <c r="F37" s="180" t="s">
        <v>23</v>
      </c>
      <c r="G37" s="181"/>
      <c r="H37" s="180" t="s">
        <v>25</v>
      </c>
      <c r="I37" s="181"/>
      <c r="J37" s="180" t="s">
        <v>26</v>
      </c>
      <c r="K37" s="181"/>
      <c r="L37" s="180" t="s">
        <v>27</v>
      </c>
      <c r="M37" s="181"/>
      <c r="N37" s="180" t="s">
        <v>28</v>
      </c>
      <c r="O37" s="181"/>
      <c r="P37" s="177" t="s">
        <v>31</v>
      </c>
      <c r="S37" s="31"/>
      <c r="AE37" s="23"/>
      <c r="AF37" s="23"/>
      <c r="AG37" s="23"/>
      <c r="AH37" s="23"/>
      <c r="AI37" s="23"/>
      <c r="AJ37" s="23"/>
      <c r="AK37" s="23"/>
    </row>
    <row r="38" spans="1:37" ht="22.5" customHeight="1" thickBot="1" x14ac:dyDescent="0.25">
      <c r="A38" s="40" t="s">
        <v>10</v>
      </c>
      <c r="B38" s="39" t="s">
        <v>6</v>
      </c>
      <c r="C38" s="38" t="s">
        <v>7</v>
      </c>
      <c r="D38" s="38" t="s">
        <v>6</v>
      </c>
      <c r="E38" s="38" t="s">
        <v>7</v>
      </c>
      <c r="F38" s="38" t="s">
        <v>6</v>
      </c>
      <c r="G38" s="38" t="s">
        <v>7</v>
      </c>
      <c r="H38" s="38" t="s">
        <v>6</v>
      </c>
      <c r="I38" s="38" t="s">
        <v>7</v>
      </c>
      <c r="J38" s="38" t="s">
        <v>6</v>
      </c>
      <c r="K38" s="38" t="s">
        <v>7</v>
      </c>
      <c r="L38" s="38" t="s">
        <v>6</v>
      </c>
      <c r="M38" s="38" t="s">
        <v>7</v>
      </c>
      <c r="N38" s="38" t="s">
        <v>6</v>
      </c>
      <c r="O38" s="42" t="s">
        <v>7</v>
      </c>
      <c r="P38" s="178"/>
    </row>
    <row r="39" spans="1:37" ht="25.5" x14ac:dyDescent="0.2">
      <c r="A39" s="40" t="s">
        <v>16</v>
      </c>
      <c r="B39" s="63">
        <f t="shared" ref="B39:G43" si="13">B29+B12</f>
        <v>74586.096000000005</v>
      </c>
      <c r="C39" s="64">
        <f t="shared" si="13"/>
        <v>5753.3220000000001</v>
      </c>
      <c r="D39" s="64">
        <f t="shared" si="13"/>
        <v>156265.76699999999</v>
      </c>
      <c r="E39" s="64">
        <f t="shared" si="13"/>
        <v>34099.911000000007</v>
      </c>
      <c r="F39" s="64">
        <f t="shared" si="13"/>
        <v>11791.871999999999</v>
      </c>
      <c r="G39" s="64">
        <f t="shared" si="13"/>
        <v>5158.9440000000004</v>
      </c>
      <c r="H39" s="64">
        <f t="shared" ref="H39:O39" si="14">H29+H12</f>
        <v>172817.77499999999</v>
      </c>
      <c r="I39" s="64">
        <f t="shared" si="14"/>
        <v>35717.292000000001</v>
      </c>
      <c r="J39" s="64">
        <f t="shared" si="14"/>
        <v>311587.96500000003</v>
      </c>
      <c r="K39" s="64">
        <f t="shared" si="14"/>
        <v>27505.764000000003</v>
      </c>
      <c r="L39" s="64">
        <f t="shared" si="14"/>
        <v>230462.92800000001</v>
      </c>
      <c r="M39" s="64">
        <f t="shared" si="14"/>
        <v>32068.710000000006</v>
      </c>
      <c r="N39" s="64">
        <f t="shared" si="14"/>
        <v>10052.352000000001</v>
      </c>
      <c r="O39" s="64">
        <f t="shared" si="14"/>
        <v>4321.8</v>
      </c>
      <c r="P39" s="65">
        <f>SUM(B39:O39)</f>
        <v>1112190.4980000001</v>
      </c>
    </row>
    <row r="40" spans="1:37" ht="25.5" x14ac:dyDescent="0.2">
      <c r="A40" s="40" t="s">
        <v>15</v>
      </c>
      <c r="B40" s="66">
        <f t="shared" si="13"/>
        <v>91.517139791999995</v>
      </c>
      <c r="C40" s="67">
        <f t="shared" si="13"/>
        <v>7.0593260940000002</v>
      </c>
      <c r="D40" s="67">
        <f t="shared" si="13"/>
        <v>191.73809610900003</v>
      </c>
      <c r="E40" s="67">
        <f t="shared" si="13"/>
        <v>41.840590797000004</v>
      </c>
      <c r="F40" s="67">
        <f t="shared" si="13"/>
        <v>14.468626944000002</v>
      </c>
      <c r="G40" s="67">
        <f t="shared" si="13"/>
        <v>6.3300242880000024</v>
      </c>
      <c r="H40" s="67">
        <f t="shared" ref="H40:O40" si="15">H30+H13</f>
        <v>212.04740992500001</v>
      </c>
      <c r="I40" s="67">
        <f t="shared" si="15"/>
        <v>43.825117284000001</v>
      </c>
      <c r="J40" s="67">
        <f t="shared" si="15"/>
        <v>382.31843305500007</v>
      </c>
      <c r="K40" s="67">
        <f t="shared" si="15"/>
        <v>33.749572428000008</v>
      </c>
      <c r="L40" s="67">
        <f t="shared" si="15"/>
        <v>282.77801265600004</v>
      </c>
      <c r="M40" s="67">
        <f t="shared" si="15"/>
        <v>39.348307170000012</v>
      </c>
      <c r="N40" s="67">
        <f t="shared" si="15"/>
        <v>12.334235904000002</v>
      </c>
      <c r="O40" s="67">
        <f t="shared" si="15"/>
        <v>5.3028486000000008</v>
      </c>
      <c r="P40" s="65">
        <f t="shared" ref="P40:P43" si="16">SUM(B40:O40)</f>
        <v>1364.6577410460002</v>
      </c>
    </row>
    <row r="41" spans="1:37" ht="25.5" x14ac:dyDescent="0.2">
      <c r="A41" s="40" t="s">
        <v>17</v>
      </c>
      <c r="B41" s="66">
        <f t="shared" si="13"/>
        <v>15278.515199999998</v>
      </c>
      <c r="C41" s="67">
        <f t="shared" si="13"/>
        <v>1172.1456000000001</v>
      </c>
      <c r="D41" s="67">
        <f t="shared" si="13"/>
        <v>31891.482</v>
      </c>
      <c r="E41" s="67">
        <f t="shared" si="13"/>
        <v>6950.9520000000011</v>
      </c>
      <c r="F41" s="67">
        <f t="shared" si="13"/>
        <v>2397.3119999999999</v>
      </c>
      <c r="G41" s="67">
        <f t="shared" si="13"/>
        <v>1048.8240000000001</v>
      </c>
      <c r="H41" s="67">
        <f t="shared" ref="H41:O41" si="17">H31+H14</f>
        <v>35395.542000000001</v>
      </c>
      <c r="I41" s="67">
        <f t="shared" si="17"/>
        <v>7295.5583999999999</v>
      </c>
      <c r="J41" s="67">
        <f t="shared" si="17"/>
        <v>63864.45</v>
      </c>
      <c r="K41" s="67">
        <f t="shared" si="17"/>
        <v>5610.6648000000005</v>
      </c>
      <c r="L41" s="67">
        <f t="shared" si="17"/>
        <v>47203.898399999998</v>
      </c>
      <c r="M41" s="67">
        <f t="shared" si="17"/>
        <v>6537.9959999999992</v>
      </c>
      <c r="N41" s="67">
        <f t="shared" si="17"/>
        <v>2049.4079999999999</v>
      </c>
      <c r="O41" s="67">
        <f t="shared" si="17"/>
        <v>881.39520000000016</v>
      </c>
      <c r="P41" s="65">
        <f t="shared" si="16"/>
        <v>227578.14359999998</v>
      </c>
    </row>
    <row r="42" spans="1:37" ht="25.5" x14ac:dyDescent="0.2">
      <c r="A42" s="40" t="s">
        <v>18</v>
      </c>
      <c r="B42" s="66">
        <f t="shared" si="13"/>
        <v>18.746738150400002</v>
      </c>
      <c r="C42" s="67">
        <f t="shared" si="13"/>
        <v>1.4382226512000003</v>
      </c>
      <c r="D42" s="67">
        <f t="shared" si="13"/>
        <v>39.130848414000006</v>
      </c>
      <c r="E42" s="67">
        <f t="shared" si="13"/>
        <v>8.5288181040000008</v>
      </c>
      <c r="F42" s="67">
        <f t="shared" si="13"/>
        <v>2.9415018240000004</v>
      </c>
      <c r="G42" s="67">
        <f t="shared" si="13"/>
        <v>1.2869070480000002</v>
      </c>
      <c r="H42" s="67">
        <f t="shared" ref="H42:O42" si="18">H32+H15</f>
        <v>43.430330034000008</v>
      </c>
      <c r="I42" s="67">
        <f t="shared" si="18"/>
        <v>8.9516501567999995</v>
      </c>
      <c r="J42" s="67">
        <f t="shared" si="18"/>
        <v>78.361680150000012</v>
      </c>
      <c r="K42" s="67">
        <f t="shared" si="18"/>
        <v>6.8842857096000003</v>
      </c>
      <c r="L42" s="67">
        <f t="shared" si="18"/>
        <v>57.919183336800003</v>
      </c>
      <c r="M42" s="67">
        <f t="shared" si="18"/>
        <v>8.0221210920000008</v>
      </c>
      <c r="N42" s="67">
        <f t="shared" si="18"/>
        <v>2.5146236160000002</v>
      </c>
      <c r="O42" s="67">
        <f t="shared" si="18"/>
        <v>1.0814719104000001</v>
      </c>
      <c r="P42" s="65">
        <f t="shared" si="16"/>
        <v>279.23838219720005</v>
      </c>
    </row>
    <row r="43" spans="1:37" ht="26.25" thickBot="1" x14ac:dyDescent="0.25">
      <c r="A43" s="41" t="s">
        <v>14</v>
      </c>
      <c r="B43" s="68">
        <f t="shared" si="13"/>
        <v>72.770401641599989</v>
      </c>
      <c r="C43" s="69">
        <f t="shared" si="13"/>
        <v>5.6211034428</v>
      </c>
      <c r="D43" s="69">
        <f t="shared" si="13"/>
        <v>152.60724769500001</v>
      </c>
      <c r="E43" s="69">
        <f t="shared" si="13"/>
        <v>33.311772693000009</v>
      </c>
      <c r="F43" s="69">
        <f t="shared" si="13"/>
        <v>11.527125120000003</v>
      </c>
      <c r="G43" s="69">
        <f t="shared" si="13"/>
        <v>5.0431172400000017</v>
      </c>
      <c r="H43" s="69">
        <f t="shared" ref="H43:O43" si="19">H33+H16</f>
        <v>168.61707989100003</v>
      </c>
      <c r="I43" s="69">
        <f t="shared" si="19"/>
        <v>34.873467127200001</v>
      </c>
      <c r="J43" s="69">
        <f t="shared" si="19"/>
        <v>303.95675290500003</v>
      </c>
      <c r="K43" s="69">
        <f t="shared" si="19"/>
        <v>26.865286718400007</v>
      </c>
      <c r="L43" s="69">
        <f t="shared" si="19"/>
        <v>224.85882931920003</v>
      </c>
      <c r="M43" s="69">
        <f t="shared" si="19"/>
        <v>31.32618607800001</v>
      </c>
      <c r="N43" s="69">
        <f t="shared" si="19"/>
        <v>9.8196122880000019</v>
      </c>
      <c r="O43" s="69">
        <f t="shared" si="19"/>
        <v>4.2213766896000005</v>
      </c>
      <c r="P43" s="65">
        <f t="shared" si="16"/>
        <v>1085.4193588488001</v>
      </c>
    </row>
  </sheetData>
  <mergeCells count="25">
    <mergeCell ref="B1:G1"/>
    <mergeCell ref="P37:P38"/>
    <mergeCell ref="N6:O6"/>
    <mergeCell ref="N37:O37"/>
    <mergeCell ref="N23:O23"/>
    <mergeCell ref="H6:I6"/>
    <mergeCell ref="J6:K6"/>
    <mergeCell ref="L6:M6"/>
    <mergeCell ref="B37:C37"/>
    <mergeCell ref="D37:E37"/>
    <mergeCell ref="F37:G37"/>
    <mergeCell ref="H37:I37"/>
    <mergeCell ref="J37:K37"/>
    <mergeCell ref="L37:M37"/>
    <mergeCell ref="B23:C23"/>
    <mergeCell ref="F23:G23"/>
    <mergeCell ref="B6:C6"/>
    <mergeCell ref="D6:E6"/>
    <mergeCell ref="F6:G6"/>
    <mergeCell ref="P6:P11"/>
    <mergeCell ref="P23:P28"/>
    <mergeCell ref="D23:E23"/>
    <mergeCell ref="L23:M23"/>
    <mergeCell ref="J23:K23"/>
    <mergeCell ref="H23:I23"/>
  </mergeCells>
  <phoneticPr fontId="1" type="noConversion"/>
  <pageMargins left="0.75" right="0.75" top="1" bottom="1" header="0.5" footer="0.5"/>
  <pageSetup paperSize="9" scale="4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9" zoomScaleNormal="100" workbookViewId="0">
      <selection activeCell="O28" sqref="B28:O28"/>
    </sheetView>
  </sheetViews>
  <sheetFormatPr defaultRowHeight="12.75" x14ac:dyDescent="0.2"/>
  <cols>
    <col min="1" max="1" width="21.14062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30.75" customHeight="1" x14ac:dyDescent="0.2">
      <c r="A1" s="182" t="s">
        <v>32</v>
      </c>
      <c r="B1" s="182"/>
      <c r="C1" s="182"/>
      <c r="D1" s="182"/>
      <c r="E1" s="182"/>
    </row>
    <row r="2" spans="1:16" ht="23.25" thickBot="1" x14ac:dyDescent="0.5">
      <c r="A2" s="5" t="s">
        <v>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9" t="s">
        <v>67</v>
      </c>
      <c r="B3" s="110">
        <f>Lamps!B5</f>
        <v>2281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 customHeight="1" thickBot="1" x14ac:dyDescent="0.25">
      <c r="A4" s="96" t="s">
        <v>45</v>
      </c>
      <c r="B4" s="72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0" customHeight="1" thickBot="1" x14ac:dyDescent="0.25">
      <c r="A5" s="109" t="s">
        <v>44</v>
      </c>
      <c r="B5" s="110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" customHeight="1" thickBot="1" x14ac:dyDescent="0.25">
      <c r="A6" s="78" t="s">
        <v>9</v>
      </c>
      <c r="B6" s="165" t="s">
        <v>22</v>
      </c>
      <c r="C6" s="166"/>
      <c r="D6" s="167" t="s">
        <v>24</v>
      </c>
      <c r="E6" s="167"/>
      <c r="F6" s="167" t="s">
        <v>23</v>
      </c>
      <c r="G6" s="167"/>
      <c r="H6" s="167" t="s">
        <v>25</v>
      </c>
      <c r="I6" s="167"/>
      <c r="J6" s="167" t="s">
        <v>26</v>
      </c>
      <c r="K6" s="167"/>
      <c r="L6" s="167" t="s">
        <v>27</v>
      </c>
      <c r="M6" s="167"/>
      <c r="N6" s="167" t="s">
        <v>28</v>
      </c>
      <c r="O6" s="179"/>
      <c r="P6" s="183" t="s">
        <v>29</v>
      </c>
    </row>
    <row r="7" spans="1:16" ht="13.5" thickBot="1" x14ac:dyDescent="0.25">
      <c r="A7" s="70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30" t="s">
        <v>6</v>
      </c>
      <c r="I7" s="30" t="s">
        <v>7</v>
      </c>
      <c r="J7" s="30" t="s">
        <v>6</v>
      </c>
      <c r="K7" s="30" t="s">
        <v>7</v>
      </c>
      <c r="L7" s="30" t="s">
        <v>6</v>
      </c>
      <c r="M7" s="30" t="s">
        <v>7</v>
      </c>
      <c r="N7" s="30" t="s">
        <v>6</v>
      </c>
      <c r="O7" s="34" t="s">
        <v>7</v>
      </c>
      <c r="P7" s="184"/>
    </row>
    <row r="8" spans="1:16" x14ac:dyDescent="0.2">
      <c r="A8" s="28" t="s">
        <v>13</v>
      </c>
      <c r="B8" s="85">
        <v>16</v>
      </c>
      <c r="C8" s="85">
        <v>6</v>
      </c>
      <c r="D8" s="85">
        <v>63</v>
      </c>
      <c r="E8" s="85">
        <v>29</v>
      </c>
      <c r="F8" s="85">
        <v>64</v>
      </c>
      <c r="G8" s="85">
        <v>28</v>
      </c>
      <c r="H8" s="14">
        <v>65</v>
      </c>
      <c r="I8" s="14">
        <v>26</v>
      </c>
      <c r="J8" s="14">
        <v>65</v>
      </c>
      <c r="K8" s="14">
        <v>26</v>
      </c>
      <c r="L8" s="14">
        <v>62</v>
      </c>
      <c r="M8" s="14">
        <v>30</v>
      </c>
      <c r="N8" s="14">
        <v>64</v>
      </c>
      <c r="O8" s="14">
        <v>28</v>
      </c>
      <c r="P8" s="184"/>
    </row>
    <row r="9" spans="1:16" ht="25.5" x14ac:dyDescent="0.2">
      <c r="A9" s="26" t="s">
        <v>11</v>
      </c>
      <c r="B9" s="14">
        <v>9.59</v>
      </c>
      <c r="C9" s="14">
        <v>3.43</v>
      </c>
      <c r="D9" s="14">
        <v>8.18</v>
      </c>
      <c r="E9" s="14">
        <v>1.39</v>
      </c>
      <c r="F9" s="14">
        <v>3.86</v>
      </c>
      <c r="G9" s="14">
        <v>2.1</v>
      </c>
      <c r="H9" s="14">
        <v>8.5399999999999991</v>
      </c>
      <c r="I9" s="14">
        <v>3.53</v>
      </c>
      <c r="J9" s="14">
        <v>9.59</v>
      </c>
      <c r="K9" s="14">
        <v>3.36</v>
      </c>
      <c r="L9" s="14">
        <v>8.2100000000000009</v>
      </c>
      <c r="M9" s="14">
        <v>3.38</v>
      </c>
      <c r="N9" s="14">
        <v>2.86</v>
      </c>
      <c r="O9" s="14">
        <v>1.24</v>
      </c>
      <c r="P9" s="184"/>
    </row>
    <row r="10" spans="1:16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v>0</v>
      </c>
      <c r="P10" s="184"/>
    </row>
    <row r="11" spans="1:16" ht="26.25" thickBot="1" x14ac:dyDescent="0.25">
      <c r="A11" s="26" t="s">
        <v>12</v>
      </c>
      <c r="B11" s="147">
        <v>1.2270000000000001</v>
      </c>
      <c r="C11" s="148">
        <v>1.2270000000000001</v>
      </c>
      <c r="D11" s="148">
        <v>1.2270000000000001</v>
      </c>
      <c r="E11" s="148">
        <v>1.2270000000000001</v>
      </c>
      <c r="F11" s="148">
        <v>1.2270000000000001</v>
      </c>
      <c r="G11" s="148">
        <v>1.2270000000000001</v>
      </c>
      <c r="H11" s="148">
        <v>1.2270000000000001</v>
      </c>
      <c r="I11" s="148">
        <v>1.2270000000000001</v>
      </c>
      <c r="J11" s="148">
        <v>1.2270000000000001</v>
      </c>
      <c r="K11" s="148">
        <v>1.2270000000000001</v>
      </c>
      <c r="L11" s="148">
        <v>1.2270000000000001</v>
      </c>
      <c r="M11" s="148">
        <v>1.2270000000000001</v>
      </c>
      <c r="N11" s="148">
        <v>1.2270000000000001</v>
      </c>
      <c r="O11" s="149">
        <v>1.2270000000000001</v>
      </c>
      <c r="P11" s="185"/>
    </row>
    <row r="12" spans="1:16" ht="25.5" x14ac:dyDescent="0.2">
      <c r="A12" s="26" t="s">
        <v>16</v>
      </c>
      <c r="B12" s="46">
        <f t="shared" ref="B12:O12" si="0">B$9*B$8*($B3*0.1)</f>
        <v>34999.664000000004</v>
      </c>
      <c r="C12" s="47">
        <f t="shared" si="0"/>
        <v>4694.2980000000007</v>
      </c>
      <c r="D12" s="47">
        <f t="shared" si="0"/>
        <v>117549.05400000002</v>
      </c>
      <c r="E12" s="47">
        <f t="shared" si="0"/>
        <v>9194.7109999999993</v>
      </c>
      <c r="F12" s="47">
        <f t="shared" si="0"/>
        <v>56349.824000000001</v>
      </c>
      <c r="G12" s="47">
        <f t="shared" si="0"/>
        <v>13412.280000000002</v>
      </c>
      <c r="H12" s="47">
        <f t="shared" si="0"/>
        <v>126618.31</v>
      </c>
      <c r="I12" s="47">
        <f t="shared" si="0"/>
        <v>20935.018000000004</v>
      </c>
      <c r="J12" s="47">
        <f t="shared" si="0"/>
        <v>142186.13500000001</v>
      </c>
      <c r="K12" s="47">
        <f t="shared" si="0"/>
        <v>19926.816000000003</v>
      </c>
      <c r="L12" s="47">
        <f t="shared" si="0"/>
        <v>116107.46200000001</v>
      </c>
      <c r="M12" s="47">
        <f t="shared" si="0"/>
        <v>23129.34</v>
      </c>
      <c r="N12" s="47">
        <f t="shared" si="0"/>
        <v>41751.423999999999</v>
      </c>
      <c r="O12" s="48">
        <f t="shared" si="0"/>
        <v>7919.6320000000005</v>
      </c>
      <c r="P12" s="50">
        <f>SUM(B12:O12)</f>
        <v>734773.96799999999</v>
      </c>
    </row>
    <row r="13" spans="1:16" ht="25.5" x14ac:dyDescent="0.2">
      <c r="A13" s="26" t="s">
        <v>15</v>
      </c>
      <c r="B13" s="24">
        <f>B12*(1-B10)*B$11/1000</f>
        <v>42.944587728000009</v>
      </c>
      <c r="C13" s="14">
        <f t="shared" ref="C13:O13" si="1">C12*(1-C10)*C$11/1000</f>
        <v>5.7599036460000015</v>
      </c>
      <c r="D13" s="14">
        <f t="shared" si="1"/>
        <v>144.23268925800002</v>
      </c>
      <c r="E13" s="14">
        <f t="shared" si="1"/>
        <v>11.281910396999999</v>
      </c>
      <c r="F13" s="14">
        <f t="shared" si="1"/>
        <v>69.141234048000015</v>
      </c>
      <c r="G13" s="14">
        <f t="shared" si="1"/>
        <v>16.456867560000006</v>
      </c>
      <c r="H13" s="14">
        <f t="shared" si="1"/>
        <v>155.36066637000002</v>
      </c>
      <c r="I13" s="14">
        <f t="shared" si="1"/>
        <v>25.687267086000006</v>
      </c>
      <c r="J13" s="14">
        <f t="shared" si="1"/>
        <v>174.46238764500001</v>
      </c>
      <c r="K13" s="14">
        <f t="shared" si="1"/>
        <v>24.450203232000003</v>
      </c>
      <c r="L13" s="14">
        <f t="shared" si="1"/>
        <v>142.46385587400002</v>
      </c>
      <c r="M13" s="14">
        <f t="shared" si="1"/>
        <v>28.379700180000004</v>
      </c>
      <c r="N13" s="14">
        <f t="shared" si="1"/>
        <v>51.228997247999999</v>
      </c>
      <c r="O13" s="19">
        <f t="shared" si="1"/>
        <v>9.7173884640000008</v>
      </c>
      <c r="P13" s="51">
        <f>SUM(B13:O13)</f>
        <v>901.56765873600023</v>
      </c>
    </row>
    <row r="14" spans="1:16" ht="25.5" x14ac:dyDescent="0.2">
      <c r="A14" s="26" t="s">
        <v>17</v>
      </c>
      <c r="B14" s="24">
        <f t="shared" ref="B14:O14" si="2">B$9*B$8*($B3*0.02)</f>
        <v>6999.9327999999996</v>
      </c>
      <c r="C14" s="14">
        <f t="shared" si="2"/>
        <v>938.8596</v>
      </c>
      <c r="D14" s="14">
        <f t="shared" si="2"/>
        <v>23509.810799999999</v>
      </c>
      <c r="E14" s="14">
        <f t="shared" si="2"/>
        <v>1838.9421999999997</v>
      </c>
      <c r="F14" s="14">
        <f t="shared" si="2"/>
        <v>11269.9648</v>
      </c>
      <c r="G14" s="14">
        <f t="shared" si="2"/>
        <v>2682.4560000000001</v>
      </c>
      <c r="H14" s="14">
        <f t="shared" si="2"/>
        <v>25323.661999999993</v>
      </c>
      <c r="I14" s="14">
        <f t="shared" si="2"/>
        <v>4187.0036</v>
      </c>
      <c r="J14" s="14">
        <f t="shared" si="2"/>
        <v>28437.226999999999</v>
      </c>
      <c r="K14" s="14">
        <f t="shared" si="2"/>
        <v>3985.3631999999998</v>
      </c>
      <c r="L14" s="14">
        <f t="shared" si="2"/>
        <v>23221.492399999999</v>
      </c>
      <c r="M14" s="14">
        <f t="shared" si="2"/>
        <v>4625.8679999999995</v>
      </c>
      <c r="N14" s="14">
        <f t="shared" si="2"/>
        <v>8350.2847999999994</v>
      </c>
      <c r="O14" s="19">
        <f t="shared" si="2"/>
        <v>1583.9263999999998</v>
      </c>
      <c r="P14" s="51">
        <f>SUM(B14:O14)</f>
        <v>146954.79359999995</v>
      </c>
    </row>
    <row r="15" spans="1:16" ht="25.5" x14ac:dyDescent="0.2">
      <c r="A15" s="26" t="s">
        <v>18</v>
      </c>
      <c r="B15" s="24">
        <f t="shared" ref="B15:O15" si="3">B14*B$11/1000</f>
        <v>8.5889175455999993</v>
      </c>
      <c r="C15" s="14">
        <f t="shared" si="3"/>
        <v>1.1519807291999999</v>
      </c>
      <c r="D15" s="14">
        <f t="shared" si="3"/>
        <v>28.846537851600001</v>
      </c>
      <c r="E15" s="14">
        <f t="shared" si="3"/>
        <v>2.2563820793999998</v>
      </c>
      <c r="F15" s="14">
        <f t="shared" si="3"/>
        <v>13.828246809600001</v>
      </c>
      <c r="G15" s="14">
        <f t="shared" si="3"/>
        <v>3.2913735120000007</v>
      </c>
      <c r="H15" s="14">
        <f t="shared" si="3"/>
        <v>31.072133273999992</v>
      </c>
      <c r="I15" s="14">
        <f t="shared" si="3"/>
        <v>5.1374534172000006</v>
      </c>
      <c r="J15" s="14">
        <f t="shared" si="3"/>
        <v>34.892477529000004</v>
      </c>
      <c r="K15" s="14">
        <f t="shared" si="3"/>
        <v>4.8900406464000001</v>
      </c>
      <c r="L15" s="14">
        <f t="shared" si="3"/>
        <v>28.492771174800001</v>
      </c>
      <c r="M15" s="14">
        <f t="shared" si="3"/>
        <v>5.6759400360000001</v>
      </c>
      <c r="N15" s="14">
        <f t="shared" si="3"/>
        <v>10.2457994496</v>
      </c>
      <c r="O15" s="19">
        <f t="shared" si="3"/>
        <v>1.9434776927999999</v>
      </c>
      <c r="P15" s="51">
        <f>SUM(B15:O15)</f>
        <v>180.31353174719999</v>
      </c>
    </row>
    <row r="16" spans="1:16" ht="26.25" thickBot="1" x14ac:dyDescent="0.25">
      <c r="A16" s="27" t="s">
        <v>14</v>
      </c>
      <c r="B16" s="49">
        <f>B13-B15</f>
        <v>34.355670182400011</v>
      </c>
      <c r="C16" s="18">
        <f t="shared" ref="C16:O16" si="4">C13-C15</f>
        <v>4.6079229168000015</v>
      </c>
      <c r="D16" s="18">
        <f t="shared" si="4"/>
        <v>115.38615140640002</v>
      </c>
      <c r="E16" s="18">
        <f t="shared" si="4"/>
        <v>9.0255283175999992</v>
      </c>
      <c r="F16" s="18">
        <f t="shared" si="4"/>
        <v>55.312987238400012</v>
      </c>
      <c r="G16" s="18">
        <f t="shared" si="4"/>
        <v>13.165494048000006</v>
      </c>
      <c r="H16" s="18">
        <f t="shared" si="4"/>
        <v>124.28853309600002</v>
      </c>
      <c r="I16" s="18">
        <f t="shared" si="4"/>
        <v>20.549813668800006</v>
      </c>
      <c r="J16" s="18">
        <f t="shared" si="4"/>
        <v>139.56991011600002</v>
      </c>
      <c r="K16" s="18">
        <f t="shared" si="4"/>
        <v>19.560162585600004</v>
      </c>
      <c r="L16" s="18">
        <f t="shared" si="4"/>
        <v>113.97108469920002</v>
      </c>
      <c r="M16" s="18">
        <f t="shared" si="4"/>
        <v>22.703760144000004</v>
      </c>
      <c r="N16" s="18">
        <f t="shared" si="4"/>
        <v>40.983197798399999</v>
      </c>
      <c r="O16" s="20">
        <f t="shared" si="4"/>
        <v>7.7739107712000006</v>
      </c>
      <c r="P16" s="52">
        <f>SUM(B16:O16)</f>
        <v>721.25412698880018</v>
      </c>
    </row>
    <row r="17" spans="1:16" x14ac:dyDescent="0.2">
      <c r="H17" s="3"/>
    </row>
    <row r="19" spans="1:16" ht="23.25" thickBot="1" x14ac:dyDescent="0.5">
      <c r="A19" s="7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99" t="s">
        <v>67</v>
      </c>
      <c r="B20" s="100">
        <f>Lamps!C5</f>
        <v>950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8.5" customHeight="1" thickBot="1" x14ac:dyDescent="0.25">
      <c r="A23" s="97" t="s">
        <v>9</v>
      </c>
      <c r="B23" s="186" t="s">
        <v>22</v>
      </c>
      <c r="C23" s="175"/>
      <c r="D23" s="174" t="s">
        <v>24</v>
      </c>
      <c r="E23" s="175"/>
      <c r="F23" s="174" t="s">
        <v>23</v>
      </c>
      <c r="G23" s="175"/>
      <c r="H23" s="174" t="s">
        <v>25</v>
      </c>
      <c r="I23" s="175"/>
      <c r="J23" s="174" t="s">
        <v>26</v>
      </c>
      <c r="K23" s="175"/>
      <c r="L23" s="174" t="s">
        <v>27</v>
      </c>
      <c r="M23" s="175"/>
      <c r="N23" s="174" t="s">
        <v>28</v>
      </c>
      <c r="O23" s="175"/>
      <c r="P23" s="171" t="s">
        <v>30</v>
      </c>
    </row>
    <row r="24" spans="1:16" ht="13.5" thickBot="1" x14ac:dyDescent="0.25">
      <c r="A24" s="75" t="s">
        <v>10</v>
      </c>
      <c r="B24" s="88" t="s">
        <v>6</v>
      </c>
      <c r="C24" s="89" t="s">
        <v>7</v>
      </c>
      <c r="D24" s="89" t="s">
        <v>6</v>
      </c>
      <c r="E24" s="89" t="s">
        <v>7</v>
      </c>
      <c r="F24" s="89" t="s">
        <v>6</v>
      </c>
      <c r="G24" s="89" t="s">
        <v>7</v>
      </c>
      <c r="H24" s="89" t="s">
        <v>6</v>
      </c>
      <c r="I24" s="89" t="s">
        <v>7</v>
      </c>
      <c r="J24" s="83" t="s">
        <v>6</v>
      </c>
      <c r="K24" s="83" t="s">
        <v>7</v>
      </c>
      <c r="L24" s="83" t="s">
        <v>6</v>
      </c>
      <c r="M24" s="83" t="s">
        <v>7</v>
      </c>
      <c r="N24" s="83" t="s">
        <v>6</v>
      </c>
      <c r="O24" s="84" t="s">
        <v>7</v>
      </c>
      <c r="P24" s="172"/>
    </row>
    <row r="25" spans="1:16" x14ac:dyDescent="0.2">
      <c r="A25" s="86" t="s">
        <v>13</v>
      </c>
      <c r="B25" s="32">
        <f t="shared" ref="B25:O25" si="5">B8</f>
        <v>16</v>
      </c>
      <c r="C25" s="32">
        <f t="shared" si="5"/>
        <v>6</v>
      </c>
      <c r="D25" s="32">
        <f t="shared" si="5"/>
        <v>63</v>
      </c>
      <c r="E25" s="32">
        <f t="shared" si="5"/>
        <v>29</v>
      </c>
      <c r="F25" s="32">
        <f t="shared" si="5"/>
        <v>64</v>
      </c>
      <c r="G25" s="32">
        <f t="shared" si="5"/>
        <v>28</v>
      </c>
      <c r="H25" s="56">
        <f t="shared" si="5"/>
        <v>65</v>
      </c>
      <c r="I25" s="56">
        <f t="shared" si="5"/>
        <v>26</v>
      </c>
      <c r="J25" s="56">
        <f t="shared" si="5"/>
        <v>65</v>
      </c>
      <c r="K25" s="56">
        <f t="shared" si="5"/>
        <v>26</v>
      </c>
      <c r="L25" s="56">
        <f t="shared" si="5"/>
        <v>62</v>
      </c>
      <c r="M25" s="56">
        <f t="shared" si="5"/>
        <v>30</v>
      </c>
      <c r="N25" s="56">
        <f t="shared" si="5"/>
        <v>64</v>
      </c>
      <c r="O25" s="56">
        <f t="shared" si="5"/>
        <v>28</v>
      </c>
      <c r="P25" s="172"/>
    </row>
    <row r="26" spans="1:16" ht="25.5" x14ac:dyDescent="0.2">
      <c r="A26" s="86" t="s">
        <v>11</v>
      </c>
      <c r="B26" s="15">
        <v>9.7100000000000009</v>
      </c>
      <c r="C26" s="15">
        <v>1.63</v>
      </c>
      <c r="D26" s="15">
        <v>6.05</v>
      </c>
      <c r="E26" s="15">
        <v>1.51</v>
      </c>
      <c r="F26" s="15">
        <v>2.82</v>
      </c>
      <c r="G26" s="15">
        <v>1.37</v>
      </c>
      <c r="H26" s="56">
        <v>8.3000000000000007</v>
      </c>
      <c r="I26" s="56">
        <v>1.61</v>
      </c>
      <c r="J26" s="56">
        <v>10.1</v>
      </c>
      <c r="K26" s="56">
        <v>1.81</v>
      </c>
      <c r="L26" s="56">
        <v>9.2100000000000009</v>
      </c>
      <c r="M26" s="56">
        <v>1.84</v>
      </c>
      <c r="N26" s="56">
        <v>2.5099999999999998</v>
      </c>
      <c r="O26" s="56">
        <v>1.03</v>
      </c>
      <c r="P26" s="172"/>
    </row>
    <row r="27" spans="1:16" x14ac:dyDescent="0.2">
      <c r="A27" s="86" t="s">
        <v>8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37">
        <v>0</v>
      </c>
      <c r="P27" s="172"/>
    </row>
    <row r="28" spans="1:16" ht="25.5" x14ac:dyDescent="0.2">
      <c r="A28" s="86" t="s">
        <v>12</v>
      </c>
      <c r="B28" s="151">
        <v>1.2270000000000001</v>
      </c>
      <c r="C28" s="151">
        <v>1.2270000000000001</v>
      </c>
      <c r="D28" s="151">
        <v>1.2270000000000001</v>
      </c>
      <c r="E28" s="151">
        <v>1.2270000000000001</v>
      </c>
      <c r="F28" s="151">
        <v>1.2270000000000001</v>
      </c>
      <c r="G28" s="151">
        <v>1.2270000000000001</v>
      </c>
      <c r="H28" s="151">
        <v>1.2270000000000001</v>
      </c>
      <c r="I28" s="151">
        <v>1.2270000000000001</v>
      </c>
      <c r="J28" s="151">
        <v>1.2270000000000001</v>
      </c>
      <c r="K28" s="151">
        <v>1.2270000000000001</v>
      </c>
      <c r="L28" s="151">
        <v>1.2270000000000001</v>
      </c>
      <c r="M28" s="151">
        <v>1.2270000000000001</v>
      </c>
      <c r="N28" s="151">
        <v>1.2270000000000001</v>
      </c>
      <c r="O28" s="152">
        <v>1.2270000000000001</v>
      </c>
      <c r="P28" s="173"/>
    </row>
    <row r="29" spans="1:16" ht="25.5" x14ac:dyDescent="0.2">
      <c r="A29" s="86" t="s">
        <v>16</v>
      </c>
      <c r="B29" s="56">
        <f t="shared" ref="B29:O29" si="6">B$26*B$25*($B20*0.15)</f>
        <v>22138.800000000003</v>
      </c>
      <c r="C29" s="56">
        <f t="shared" si="6"/>
        <v>1393.6499999999999</v>
      </c>
      <c r="D29" s="56">
        <f t="shared" si="6"/>
        <v>54313.875</v>
      </c>
      <c r="E29" s="56">
        <f t="shared" si="6"/>
        <v>6240.0749999999998</v>
      </c>
      <c r="F29" s="56">
        <f t="shared" si="6"/>
        <v>25718.399999999998</v>
      </c>
      <c r="G29" s="56">
        <f t="shared" si="6"/>
        <v>5466.3</v>
      </c>
      <c r="H29" s="56">
        <f t="shared" si="6"/>
        <v>76878.75</v>
      </c>
      <c r="I29" s="56">
        <f t="shared" si="6"/>
        <v>5965.05</v>
      </c>
      <c r="J29" s="56">
        <f t="shared" si="6"/>
        <v>93551.25</v>
      </c>
      <c r="K29" s="56">
        <f t="shared" si="6"/>
        <v>6706.05</v>
      </c>
      <c r="L29" s="56">
        <f t="shared" si="6"/>
        <v>81370.35000000002</v>
      </c>
      <c r="M29" s="56">
        <f t="shared" si="6"/>
        <v>7866</v>
      </c>
      <c r="N29" s="56">
        <f t="shared" si="6"/>
        <v>22891.199999999997</v>
      </c>
      <c r="O29" s="57">
        <f t="shared" si="6"/>
        <v>4109.7</v>
      </c>
      <c r="P29" s="61">
        <f>SUM(B29:O29)</f>
        <v>414609.45000000007</v>
      </c>
    </row>
    <row r="30" spans="1:16" ht="25.5" x14ac:dyDescent="0.2">
      <c r="A30" s="86" t="s">
        <v>15</v>
      </c>
      <c r="B30" s="15">
        <f>B29*(1-B27)*B$28/1000</f>
        <v>27.164307600000008</v>
      </c>
      <c r="C30" s="15">
        <f t="shared" ref="C30:O30" si="7">C29*(1-C27)*C$28/1000</f>
        <v>1.71000855</v>
      </c>
      <c r="D30" s="15">
        <f t="shared" si="7"/>
        <v>66.643124625000013</v>
      </c>
      <c r="E30" s="15">
        <f t="shared" si="7"/>
        <v>7.656572025</v>
      </c>
      <c r="F30" s="15">
        <f t="shared" si="7"/>
        <v>31.556476799999999</v>
      </c>
      <c r="G30" s="15">
        <f t="shared" si="7"/>
        <v>6.7071501000000007</v>
      </c>
      <c r="H30" s="15">
        <f t="shared" si="7"/>
        <v>94.33022625000001</v>
      </c>
      <c r="I30" s="15">
        <f t="shared" si="7"/>
        <v>7.3191163500000007</v>
      </c>
      <c r="J30" s="15">
        <f t="shared" si="7"/>
        <v>114.78738375</v>
      </c>
      <c r="K30" s="15">
        <f t="shared" si="7"/>
        <v>8.2283233500000001</v>
      </c>
      <c r="L30" s="15">
        <f t="shared" si="7"/>
        <v>99.841419450000032</v>
      </c>
      <c r="M30" s="15">
        <f t="shared" si="7"/>
        <v>9.6515820000000012</v>
      </c>
      <c r="N30" s="15">
        <f t="shared" si="7"/>
        <v>28.087502399999998</v>
      </c>
      <c r="O30" s="37">
        <f t="shared" si="7"/>
        <v>5.0426019000000002</v>
      </c>
      <c r="P30" s="61">
        <f>SUM(B30:O30)</f>
        <v>508.72579515000012</v>
      </c>
    </row>
    <row r="31" spans="1:16" ht="25.5" x14ac:dyDescent="0.2">
      <c r="A31" s="86" t="s">
        <v>17</v>
      </c>
      <c r="B31" s="15">
        <f t="shared" ref="B31:O31" si="8">B$26*B$25*($B20*0.032)</f>
        <v>4722.9440000000004</v>
      </c>
      <c r="C31" s="15">
        <f t="shared" si="8"/>
        <v>297.31200000000001</v>
      </c>
      <c r="D31" s="15">
        <f t="shared" si="8"/>
        <v>11586.960000000001</v>
      </c>
      <c r="E31" s="15">
        <f t="shared" si="8"/>
        <v>1331.2160000000001</v>
      </c>
      <c r="F31" s="15">
        <f t="shared" si="8"/>
        <v>5486.5919999999996</v>
      </c>
      <c r="G31" s="15">
        <f t="shared" si="8"/>
        <v>1166.144</v>
      </c>
      <c r="H31" s="15">
        <f t="shared" si="8"/>
        <v>16400.800000000003</v>
      </c>
      <c r="I31" s="15">
        <f t="shared" si="8"/>
        <v>1272.5440000000001</v>
      </c>
      <c r="J31" s="15">
        <f t="shared" si="8"/>
        <v>19957.600000000002</v>
      </c>
      <c r="K31" s="15">
        <f t="shared" si="8"/>
        <v>1430.6240000000003</v>
      </c>
      <c r="L31" s="15">
        <f t="shared" si="8"/>
        <v>17359.008000000005</v>
      </c>
      <c r="M31" s="15">
        <f t="shared" si="8"/>
        <v>1678.0800000000002</v>
      </c>
      <c r="N31" s="15">
        <f t="shared" si="8"/>
        <v>4883.4560000000001</v>
      </c>
      <c r="O31" s="37">
        <f t="shared" si="8"/>
        <v>876.7360000000001</v>
      </c>
      <c r="P31" s="61">
        <f>SUM(B31:O31)</f>
        <v>88450.016000000032</v>
      </c>
    </row>
    <row r="32" spans="1:16" ht="25.5" x14ac:dyDescent="0.2">
      <c r="A32" s="86" t="s">
        <v>18</v>
      </c>
      <c r="B32" s="15">
        <f t="shared" ref="B32:G32" si="9">B31*B$28/1000</f>
        <v>5.7950522880000008</v>
      </c>
      <c r="C32" s="15">
        <f t="shared" si="9"/>
        <v>0.36480182400000005</v>
      </c>
      <c r="D32" s="15">
        <f t="shared" si="9"/>
        <v>14.217199920000002</v>
      </c>
      <c r="E32" s="15">
        <f t="shared" si="9"/>
        <v>1.6334020320000002</v>
      </c>
      <c r="F32" s="15">
        <f t="shared" si="9"/>
        <v>6.7320483839999996</v>
      </c>
      <c r="G32" s="15">
        <f t="shared" si="9"/>
        <v>1.430858688</v>
      </c>
      <c r="H32" s="15">
        <f t="shared" ref="H32:O32" si="10">H31*H$28/1000</f>
        <v>20.123781600000004</v>
      </c>
      <c r="I32" s="15">
        <f t="shared" si="10"/>
        <v>1.5614114880000003</v>
      </c>
      <c r="J32" s="15">
        <f t="shared" si="10"/>
        <v>24.487975200000005</v>
      </c>
      <c r="K32" s="15">
        <f t="shared" si="10"/>
        <v>1.7553756480000005</v>
      </c>
      <c r="L32" s="15">
        <f t="shared" si="10"/>
        <v>21.299502816000007</v>
      </c>
      <c r="M32" s="15">
        <f t="shared" si="10"/>
        <v>2.0590041600000002</v>
      </c>
      <c r="N32" s="15">
        <f t="shared" si="10"/>
        <v>5.9920005120000006</v>
      </c>
      <c r="O32" s="37">
        <f t="shared" si="10"/>
        <v>1.0757550720000002</v>
      </c>
      <c r="P32" s="61">
        <f>SUM(B32:O32)</f>
        <v>108.52816963200003</v>
      </c>
    </row>
    <row r="33" spans="1:16" ht="26.25" thickBot="1" x14ac:dyDescent="0.25">
      <c r="A33" s="87" t="s">
        <v>14</v>
      </c>
      <c r="B33" s="15">
        <f t="shared" ref="B33:G33" si="11">B30-B32</f>
        <v>21.369255312000007</v>
      </c>
      <c r="C33" s="15">
        <f t="shared" si="11"/>
        <v>1.3452067259999998</v>
      </c>
      <c r="D33" s="15">
        <f t="shared" si="11"/>
        <v>52.425924705000014</v>
      </c>
      <c r="E33" s="15">
        <f t="shared" si="11"/>
        <v>6.0231699929999998</v>
      </c>
      <c r="F33" s="15">
        <f t="shared" si="11"/>
        <v>24.824428416</v>
      </c>
      <c r="G33" s="15">
        <f t="shared" si="11"/>
        <v>5.2762914120000008</v>
      </c>
      <c r="H33" s="15">
        <f t="shared" ref="H33:O33" si="12">H30-H32</f>
        <v>74.206444650000009</v>
      </c>
      <c r="I33" s="15">
        <f t="shared" si="12"/>
        <v>5.7577048620000006</v>
      </c>
      <c r="J33" s="59">
        <f t="shared" si="12"/>
        <v>90.299408549999995</v>
      </c>
      <c r="K33" s="59">
        <f t="shared" si="12"/>
        <v>6.4729477019999999</v>
      </c>
      <c r="L33" s="59">
        <f t="shared" si="12"/>
        <v>78.541916634000017</v>
      </c>
      <c r="M33" s="59">
        <f t="shared" si="12"/>
        <v>7.5925778400000006</v>
      </c>
      <c r="N33" s="59">
        <f t="shared" si="12"/>
        <v>22.095501887999998</v>
      </c>
      <c r="O33" s="60">
        <f t="shared" si="12"/>
        <v>3.966846828</v>
      </c>
      <c r="P33" s="62">
        <f>SUM(B33:O33)</f>
        <v>400.197625518</v>
      </c>
    </row>
    <row r="35" spans="1:16" ht="23.25" thickBot="1" x14ac:dyDescent="0.5">
      <c r="A35" s="8" t="s">
        <v>36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2" t="s">
        <v>67</v>
      </c>
      <c r="B36" s="113">
        <f>B20+B3</f>
        <v>3231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5.5" customHeight="1" x14ac:dyDescent="0.2">
      <c r="A37" s="111" t="s">
        <v>9</v>
      </c>
      <c r="B37" s="187" t="s">
        <v>22</v>
      </c>
      <c r="C37" s="181"/>
      <c r="D37" s="180" t="s">
        <v>24</v>
      </c>
      <c r="E37" s="181"/>
      <c r="F37" s="180" t="s">
        <v>23</v>
      </c>
      <c r="G37" s="181"/>
      <c r="H37" s="180" t="s">
        <v>25</v>
      </c>
      <c r="I37" s="181"/>
      <c r="J37" s="180" t="s">
        <v>26</v>
      </c>
      <c r="K37" s="181"/>
      <c r="L37" s="180" t="s">
        <v>27</v>
      </c>
      <c r="M37" s="181"/>
      <c r="N37" s="180" t="s">
        <v>28</v>
      </c>
      <c r="O37" s="181"/>
      <c r="P37" s="177" t="s">
        <v>31</v>
      </c>
    </row>
    <row r="38" spans="1:16" ht="13.5" thickBot="1" x14ac:dyDescent="0.25">
      <c r="A38" s="40" t="s">
        <v>10</v>
      </c>
      <c r="B38" s="39" t="s">
        <v>6</v>
      </c>
      <c r="C38" s="38" t="s">
        <v>7</v>
      </c>
      <c r="D38" s="38" t="s">
        <v>6</v>
      </c>
      <c r="E38" s="38" t="s">
        <v>7</v>
      </c>
      <c r="F38" s="38" t="s">
        <v>6</v>
      </c>
      <c r="G38" s="38" t="s">
        <v>7</v>
      </c>
      <c r="H38" s="38" t="s">
        <v>6</v>
      </c>
      <c r="I38" s="38" t="s">
        <v>7</v>
      </c>
      <c r="J38" s="38" t="s">
        <v>6</v>
      </c>
      <c r="K38" s="38" t="s">
        <v>7</v>
      </c>
      <c r="L38" s="38" t="s">
        <v>6</v>
      </c>
      <c r="M38" s="38" t="s">
        <v>7</v>
      </c>
      <c r="N38" s="38" t="s">
        <v>6</v>
      </c>
      <c r="O38" s="42" t="s">
        <v>7</v>
      </c>
      <c r="P38" s="178"/>
    </row>
    <row r="39" spans="1:16" ht="25.5" x14ac:dyDescent="0.2">
      <c r="A39" s="40" t="s">
        <v>16</v>
      </c>
      <c r="B39" s="63">
        <f t="shared" ref="B39:O39" si="13">B29+B12</f>
        <v>57138.464000000007</v>
      </c>
      <c r="C39" s="64">
        <f t="shared" si="13"/>
        <v>6087.9480000000003</v>
      </c>
      <c r="D39" s="64">
        <f t="shared" si="13"/>
        <v>171862.929</v>
      </c>
      <c r="E39" s="64">
        <f t="shared" si="13"/>
        <v>15434.786</v>
      </c>
      <c r="F39" s="64">
        <f t="shared" si="13"/>
        <v>82068.224000000002</v>
      </c>
      <c r="G39" s="64">
        <f t="shared" si="13"/>
        <v>18878.580000000002</v>
      </c>
      <c r="H39" s="64">
        <f t="shared" si="13"/>
        <v>203497.06</v>
      </c>
      <c r="I39" s="64">
        <f t="shared" si="13"/>
        <v>26900.068000000003</v>
      </c>
      <c r="J39" s="64">
        <f t="shared" si="13"/>
        <v>235737.38500000001</v>
      </c>
      <c r="K39" s="64">
        <f t="shared" si="13"/>
        <v>26632.866000000002</v>
      </c>
      <c r="L39" s="64">
        <f t="shared" si="13"/>
        <v>197477.81200000003</v>
      </c>
      <c r="M39" s="64">
        <f t="shared" si="13"/>
        <v>30995.34</v>
      </c>
      <c r="N39" s="64">
        <f t="shared" si="13"/>
        <v>64642.623999999996</v>
      </c>
      <c r="O39" s="64">
        <f t="shared" si="13"/>
        <v>12029.332</v>
      </c>
      <c r="P39" s="65">
        <f>SUM(B39:O39)</f>
        <v>1149383.4180000001</v>
      </c>
    </row>
    <row r="40" spans="1:16" ht="25.5" x14ac:dyDescent="0.2">
      <c r="A40" s="40" t="s">
        <v>15</v>
      </c>
      <c r="B40" s="66">
        <f t="shared" ref="B40:O40" si="14">B30+B13</f>
        <v>70.108895328000017</v>
      </c>
      <c r="C40" s="67">
        <f t="shared" si="14"/>
        <v>7.469912196000001</v>
      </c>
      <c r="D40" s="67">
        <f t="shared" si="14"/>
        <v>210.87581388300003</v>
      </c>
      <c r="E40" s="67">
        <f t="shared" si="14"/>
        <v>18.938482422</v>
      </c>
      <c r="F40" s="67">
        <f t="shared" si="14"/>
        <v>100.69771084800001</v>
      </c>
      <c r="G40" s="67">
        <f t="shared" si="14"/>
        <v>23.164017660000006</v>
      </c>
      <c r="H40" s="67">
        <f t="shared" si="14"/>
        <v>249.69089262000003</v>
      </c>
      <c r="I40" s="67">
        <f t="shared" si="14"/>
        <v>33.006383436000007</v>
      </c>
      <c r="J40" s="67">
        <f t="shared" si="14"/>
        <v>289.24977139500004</v>
      </c>
      <c r="K40" s="67">
        <f t="shared" si="14"/>
        <v>32.678526582000003</v>
      </c>
      <c r="L40" s="67">
        <f t="shared" si="14"/>
        <v>242.30527532400004</v>
      </c>
      <c r="M40" s="67">
        <f t="shared" si="14"/>
        <v>38.031282180000005</v>
      </c>
      <c r="N40" s="67">
        <f t="shared" si="14"/>
        <v>79.31649964799999</v>
      </c>
      <c r="O40" s="67">
        <f t="shared" si="14"/>
        <v>14.759990364</v>
      </c>
      <c r="P40" s="65">
        <f t="shared" ref="P40:P43" si="15">SUM(B40:O40)</f>
        <v>1410.293453886</v>
      </c>
    </row>
    <row r="41" spans="1:16" ht="25.5" x14ac:dyDescent="0.2">
      <c r="A41" s="40" t="s">
        <v>17</v>
      </c>
      <c r="B41" s="66">
        <f t="shared" ref="B41:O41" si="16">B31+B14</f>
        <v>11722.8768</v>
      </c>
      <c r="C41" s="67">
        <f t="shared" si="16"/>
        <v>1236.1716000000001</v>
      </c>
      <c r="D41" s="67">
        <f t="shared" si="16"/>
        <v>35096.770799999998</v>
      </c>
      <c r="E41" s="67">
        <f t="shared" si="16"/>
        <v>3170.1581999999999</v>
      </c>
      <c r="F41" s="67">
        <f t="shared" si="16"/>
        <v>16756.556799999998</v>
      </c>
      <c r="G41" s="67">
        <f t="shared" si="16"/>
        <v>3848.6000000000004</v>
      </c>
      <c r="H41" s="67">
        <f t="shared" si="16"/>
        <v>41724.462</v>
      </c>
      <c r="I41" s="67">
        <f t="shared" si="16"/>
        <v>5459.5475999999999</v>
      </c>
      <c r="J41" s="67">
        <f t="shared" si="16"/>
        <v>48394.827000000005</v>
      </c>
      <c r="K41" s="67">
        <f t="shared" si="16"/>
        <v>5415.9871999999996</v>
      </c>
      <c r="L41" s="67">
        <f t="shared" si="16"/>
        <v>40580.500400000004</v>
      </c>
      <c r="M41" s="67">
        <f t="shared" si="16"/>
        <v>6303.9479999999994</v>
      </c>
      <c r="N41" s="67">
        <f t="shared" si="16"/>
        <v>13233.7408</v>
      </c>
      <c r="O41" s="67">
        <f t="shared" si="16"/>
        <v>2460.6624000000002</v>
      </c>
      <c r="P41" s="65">
        <f t="shared" si="15"/>
        <v>235404.80960000001</v>
      </c>
    </row>
    <row r="42" spans="1:16" ht="25.5" x14ac:dyDescent="0.2">
      <c r="A42" s="40" t="s">
        <v>18</v>
      </c>
      <c r="B42" s="66">
        <f t="shared" ref="B42:O42" si="17">B32+B15</f>
        <v>14.3839698336</v>
      </c>
      <c r="C42" s="67">
        <f t="shared" si="17"/>
        <v>1.5167825532000001</v>
      </c>
      <c r="D42" s="67">
        <f t="shared" si="17"/>
        <v>43.063737771600003</v>
      </c>
      <c r="E42" s="67">
        <f t="shared" si="17"/>
        <v>3.8897841114</v>
      </c>
      <c r="F42" s="67">
        <f t="shared" si="17"/>
        <v>20.560295193600002</v>
      </c>
      <c r="G42" s="67">
        <f t="shared" si="17"/>
        <v>4.7222322000000005</v>
      </c>
      <c r="H42" s="67">
        <f t="shared" si="17"/>
        <v>51.195914873999996</v>
      </c>
      <c r="I42" s="67">
        <f t="shared" si="17"/>
        <v>6.6988649052000007</v>
      </c>
      <c r="J42" s="67">
        <f t="shared" si="17"/>
        <v>59.380452729000012</v>
      </c>
      <c r="K42" s="67">
        <f t="shared" si="17"/>
        <v>6.6454162944000004</v>
      </c>
      <c r="L42" s="67">
        <f t="shared" si="17"/>
        <v>49.792273990800012</v>
      </c>
      <c r="M42" s="67">
        <f t="shared" si="17"/>
        <v>7.7349441960000007</v>
      </c>
      <c r="N42" s="67">
        <f t="shared" si="17"/>
        <v>16.2377999616</v>
      </c>
      <c r="O42" s="67">
        <f t="shared" si="17"/>
        <v>3.0192327647999999</v>
      </c>
      <c r="P42" s="65">
        <f t="shared" si="15"/>
        <v>288.84170137920006</v>
      </c>
    </row>
    <row r="43" spans="1:16" ht="26.25" thickBot="1" x14ac:dyDescent="0.25">
      <c r="A43" s="41" t="s">
        <v>14</v>
      </c>
      <c r="B43" s="68">
        <f t="shared" ref="B43:O43" si="18">B33+B16</f>
        <v>55.724925494400019</v>
      </c>
      <c r="C43" s="69">
        <f t="shared" si="18"/>
        <v>5.9531296428000013</v>
      </c>
      <c r="D43" s="69">
        <f t="shared" si="18"/>
        <v>167.81207611140002</v>
      </c>
      <c r="E43" s="69">
        <f t="shared" si="18"/>
        <v>15.048698310599999</v>
      </c>
      <c r="F43" s="69">
        <f t="shared" si="18"/>
        <v>80.137415654400016</v>
      </c>
      <c r="G43" s="69">
        <f t="shared" si="18"/>
        <v>18.441785460000006</v>
      </c>
      <c r="H43" s="69">
        <f t="shared" si="18"/>
        <v>198.49497774600002</v>
      </c>
      <c r="I43" s="69">
        <f t="shared" si="18"/>
        <v>26.307518530800007</v>
      </c>
      <c r="J43" s="69">
        <f t="shared" si="18"/>
        <v>229.86931866600003</v>
      </c>
      <c r="K43" s="69">
        <f t="shared" si="18"/>
        <v>26.033110287600003</v>
      </c>
      <c r="L43" s="69">
        <f t="shared" si="18"/>
        <v>192.51300133320004</v>
      </c>
      <c r="M43" s="69">
        <f t="shared" si="18"/>
        <v>30.296337984000004</v>
      </c>
      <c r="N43" s="69">
        <f t="shared" si="18"/>
        <v>63.0786996864</v>
      </c>
      <c r="O43" s="69">
        <f t="shared" si="18"/>
        <v>11.7407575992</v>
      </c>
      <c r="P43" s="65">
        <f t="shared" si="15"/>
        <v>1121.4517525068002</v>
      </c>
    </row>
  </sheetData>
  <mergeCells count="25">
    <mergeCell ref="N37:O37"/>
    <mergeCell ref="P37:P38"/>
    <mergeCell ref="B37:C37"/>
    <mergeCell ref="D37:E37"/>
    <mergeCell ref="F37:G37"/>
    <mergeCell ref="H37:I37"/>
    <mergeCell ref="J37:K37"/>
    <mergeCell ref="L37:M37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A1:E1"/>
    <mergeCell ref="B6:C6"/>
    <mergeCell ref="D6:E6"/>
    <mergeCell ref="F6:G6"/>
    <mergeCell ref="H6:I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7" zoomScale="85" zoomScaleNormal="85" workbookViewId="0">
      <selection activeCell="O28" sqref="B28:O28"/>
    </sheetView>
  </sheetViews>
  <sheetFormatPr defaultRowHeight="12.75" x14ac:dyDescent="0.2"/>
  <cols>
    <col min="1" max="1" width="20.8554687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27.75" customHeight="1" x14ac:dyDescent="0.2">
      <c r="A1" s="182" t="s">
        <v>33</v>
      </c>
      <c r="B1" s="182"/>
      <c r="C1" s="182"/>
      <c r="D1" s="182"/>
    </row>
    <row r="2" spans="1:16" ht="23.25" thickBot="1" x14ac:dyDescent="0.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9" t="s">
        <v>67</v>
      </c>
      <c r="B3" s="110">
        <f>Lamps!B6</f>
        <v>2135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.75" customHeight="1" thickBot="1" x14ac:dyDescent="0.25">
      <c r="A4" s="96" t="s">
        <v>45</v>
      </c>
      <c r="B4" s="72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8.5" customHeight="1" thickBot="1" x14ac:dyDescent="0.25">
      <c r="A5" s="109" t="s">
        <v>44</v>
      </c>
      <c r="B5" s="110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.75" customHeight="1" thickBot="1" x14ac:dyDescent="0.25">
      <c r="A6" s="78" t="s">
        <v>9</v>
      </c>
      <c r="B6" s="165" t="s">
        <v>22</v>
      </c>
      <c r="C6" s="166"/>
      <c r="D6" s="167" t="s">
        <v>24</v>
      </c>
      <c r="E6" s="167"/>
      <c r="F6" s="167" t="s">
        <v>23</v>
      </c>
      <c r="G6" s="167"/>
      <c r="H6" s="167" t="s">
        <v>25</v>
      </c>
      <c r="I6" s="167"/>
      <c r="J6" s="167" t="s">
        <v>26</v>
      </c>
      <c r="K6" s="167"/>
      <c r="L6" s="167" t="s">
        <v>27</v>
      </c>
      <c r="M6" s="167"/>
      <c r="N6" s="167" t="s">
        <v>28</v>
      </c>
      <c r="O6" s="179"/>
      <c r="P6" s="168" t="s">
        <v>29</v>
      </c>
    </row>
    <row r="7" spans="1:16" ht="13.5" thickBot="1" x14ac:dyDescent="0.25">
      <c r="A7" s="70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30" t="s">
        <v>6</v>
      </c>
      <c r="I7" s="30" t="s">
        <v>7</v>
      </c>
      <c r="J7" s="30" t="s">
        <v>6</v>
      </c>
      <c r="K7" s="30" t="s">
        <v>7</v>
      </c>
      <c r="L7" s="30" t="s">
        <v>6</v>
      </c>
      <c r="M7" s="30" t="s">
        <v>7</v>
      </c>
      <c r="N7" s="30" t="s">
        <v>6</v>
      </c>
      <c r="O7" s="34" t="s">
        <v>7</v>
      </c>
      <c r="P7" s="169"/>
    </row>
    <row r="8" spans="1:16" x14ac:dyDescent="0.2">
      <c r="A8" s="28" t="s">
        <v>13</v>
      </c>
      <c r="B8" s="85">
        <v>19</v>
      </c>
      <c r="C8" s="85">
        <v>3</v>
      </c>
      <c r="D8" s="85">
        <v>79</v>
      </c>
      <c r="E8" s="85">
        <v>13</v>
      </c>
      <c r="F8" s="85">
        <v>79</v>
      </c>
      <c r="G8" s="85">
        <v>13</v>
      </c>
      <c r="H8" s="14">
        <v>78</v>
      </c>
      <c r="I8" s="14">
        <v>13</v>
      </c>
      <c r="J8" s="14">
        <v>78</v>
      </c>
      <c r="K8" s="14">
        <v>13</v>
      </c>
      <c r="L8" s="14">
        <v>79</v>
      </c>
      <c r="M8" s="14">
        <v>13</v>
      </c>
      <c r="N8" s="14">
        <v>79</v>
      </c>
      <c r="O8" s="14">
        <v>13</v>
      </c>
      <c r="P8" s="169"/>
    </row>
    <row r="9" spans="1:16" ht="25.5" x14ac:dyDescent="0.2">
      <c r="A9" s="26" t="s">
        <v>11</v>
      </c>
      <c r="B9" s="14">
        <v>13.93</v>
      </c>
      <c r="C9" s="14">
        <v>12.27</v>
      </c>
      <c r="D9" s="14">
        <v>13.73</v>
      </c>
      <c r="E9" s="14">
        <v>12.22</v>
      </c>
      <c r="F9" s="14">
        <v>12.96</v>
      </c>
      <c r="G9" s="14">
        <v>10.09</v>
      </c>
      <c r="H9" s="14">
        <v>13.05</v>
      </c>
      <c r="I9" s="14">
        <v>8.33</v>
      </c>
      <c r="J9" s="14">
        <v>13.83</v>
      </c>
      <c r="K9" s="14">
        <v>8.91</v>
      </c>
      <c r="L9" s="14">
        <v>13.8</v>
      </c>
      <c r="M9" s="14">
        <v>8.91</v>
      </c>
      <c r="N9" s="14">
        <v>7.78</v>
      </c>
      <c r="O9" s="14">
        <v>5.65</v>
      </c>
      <c r="P9" s="169"/>
    </row>
    <row r="10" spans="1:16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v>0</v>
      </c>
      <c r="P10" s="169"/>
    </row>
    <row r="11" spans="1:16" ht="26.25" thickBot="1" x14ac:dyDescent="0.25">
      <c r="A11" s="26" t="s">
        <v>12</v>
      </c>
      <c r="B11" s="147">
        <v>1.2270000000000001</v>
      </c>
      <c r="C11" s="148">
        <v>1.2270000000000001</v>
      </c>
      <c r="D11" s="148">
        <v>1.2270000000000001</v>
      </c>
      <c r="E11" s="148">
        <v>1.2270000000000001</v>
      </c>
      <c r="F11" s="148">
        <v>1.2270000000000001</v>
      </c>
      <c r="G11" s="148">
        <v>1.2270000000000001</v>
      </c>
      <c r="H11" s="148">
        <v>1.2270000000000001</v>
      </c>
      <c r="I11" s="148">
        <v>1.2270000000000001</v>
      </c>
      <c r="J11" s="148">
        <v>1.2270000000000001</v>
      </c>
      <c r="K11" s="148">
        <v>1.2270000000000001</v>
      </c>
      <c r="L11" s="148">
        <v>1.2270000000000001</v>
      </c>
      <c r="M11" s="148">
        <v>1.2270000000000001</v>
      </c>
      <c r="N11" s="148">
        <v>1.2270000000000001</v>
      </c>
      <c r="O11" s="149">
        <v>1.2270000000000001</v>
      </c>
      <c r="P11" s="170"/>
    </row>
    <row r="12" spans="1:16" ht="25.5" x14ac:dyDescent="0.2">
      <c r="A12" s="26" t="s">
        <v>16</v>
      </c>
      <c r="B12" s="46">
        <f t="shared" ref="B12:O12" si="0">B$9*B$8*($B3*0.1)</f>
        <v>56507.045000000006</v>
      </c>
      <c r="C12" s="47">
        <f t="shared" si="0"/>
        <v>7858.9350000000004</v>
      </c>
      <c r="D12" s="47">
        <f t="shared" si="0"/>
        <v>231577.04500000001</v>
      </c>
      <c r="E12" s="47">
        <f t="shared" si="0"/>
        <v>33916.61</v>
      </c>
      <c r="F12" s="47">
        <f t="shared" si="0"/>
        <v>218589.84</v>
      </c>
      <c r="G12" s="47">
        <f t="shared" si="0"/>
        <v>28004.794999999998</v>
      </c>
      <c r="H12" s="47">
        <f t="shared" si="0"/>
        <v>217321.65000000002</v>
      </c>
      <c r="I12" s="47">
        <f t="shared" si="0"/>
        <v>23119.915000000001</v>
      </c>
      <c r="J12" s="47">
        <f t="shared" si="0"/>
        <v>230310.99</v>
      </c>
      <c r="K12" s="47">
        <f t="shared" si="0"/>
        <v>24729.704999999998</v>
      </c>
      <c r="L12" s="47">
        <f t="shared" si="0"/>
        <v>232757.7</v>
      </c>
      <c r="M12" s="47">
        <f t="shared" si="0"/>
        <v>24729.704999999998</v>
      </c>
      <c r="N12" s="47">
        <f t="shared" si="0"/>
        <v>131221.37</v>
      </c>
      <c r="O12" s="48">
        <f t="shared" si="0"/>
        <v>15681.575000000001</v>
      </c>
      <c r="P12" s="50">
        <f>SUM(B12:O12)</f>
        <v>1476326.8800000001</v>
      </c>
    </row>
    <row r="13" spans="1:16" ht="25.5" x14ac:dyDescent="0.2">
      <c r="A13" s="26" t="s">
        <v>15</v>
      </c>
      <c r="B13" s="24">
        <f>B12*(1-B10)*B$11/1000</f>
        <v>69.334144215000009</v>
      </c>
      <c r="C13" s="14">
        <f t="shared" ref="C13:O13" si="1">C12*(1-C10)*C$11/1000</f>
        <v>9.6429132450000008</v>
      </c>
      <c r="D13" s="14">
        <f t="shared" si="1"/>
        <v>284.14503421500007</v>
      </c>
      <c r="E13" s="14">
        <f t="shared" si="1"/>
        <v>41.615680470000008</v>
      </c>
      <c r="F13" s="14">
        <f t="shared" si="1"/>
        <v>268.20973368</v>
      </c>
      <c r="G13" s="14">
        <f t="shared" si="1"/>
        <v>34.361883464999998</v>
      </c>
      <c r="H13" s="14">
        <f t="shared" si="1"/>
        <v>266.65366455000003</v>
      </c>
      <c r="I13" s="14">
        <f t="shared" si="1"/>
        <v>28.368135705000004</v>
      </c>
      <c r="J13" s="14">
        <f t="shared" si="1"/>
        <v>282.59158473000002</v>
      </c>
      <c r="K13" s="14">
        <f t="shared" si="1"/>
        <v>30.343348034999998</v>
      </c>
      <c r="L13" s="14">
        <f t="shared" si="1"/>
        <v>285.59369790000005</v>
      </c>
      <c r="M13" s="14">
        <f t="shared" si="1"/>
        <v>30.343348034999998</v>
      </c>
      <c r="N13" s="14">
        <f t="shared" si="1"/>
        <v>161.00862099</v>
      </c>
      <c r="O13" s="19">
        <f t="shared" si="1"/>
        <v>19.241292525000002</v>
      </c>
      <c r="P13" s="51">
        <f>SUM(B13:O13)</f>
        <v>1811.4530817600003</v>
      </c>
    </row>
    <row r="14" spans="1:16" ht="25.5" x14ac:dyDescent="0.2">
      <c r="A14" s="26" t="s">
        <v>17</v>
      </c>
      <c r="B14" s="24">
        <f t="shared" ref="B14:O14" si="2">B$9*B$8*($B3*0.02)</f>
        <v>11301.409000000001</v>
      </c>
      <c r="C14" s="14">
        <f t="shared" si="2"/>
        <v>1571.7870000000003</v>
      </c>
      <c r="D14" s="14">
        <f t="shared" si="2"/>
        <v>46315.409000000007</v>
      </c>
      <c r="E14" s="14">
        <f t="shared" si="2"/>
        <v>6783.322000000001</v>
      </c>
      <c r="F14" s="14">
        <f t="shared" si="2"/>
        <v>43717.968000000001</v>
      </c>
      <c r="G14" s="14">
        <f t="shared" si="2"/>
        <v>5600.9589999999998</v>
      </c>
      <c r="H14" s="14">
        <f t="shared" si="2"/>
        <v>43464.330000000009</v>
      </c>
      <c r="I14" s="14">
        <f t="shared" si="2"/>
        <v>4623.9830000000002</v>
      </c>
      <c r="J14" s="14">
        <f t="shared" si="2"/>
        <v>46062.198000000004</v>
      </c>
      <c r="K14" s="14">
        <f t="shared" si="2"/>
        <v>4945.9409999999998</v>
      </c>
      <c r="L14" s="14">
        <f t="shared" si="2"/>
        <v>46551.540000000008</v>
      </c>
      <c r="M14" s="14">
        <f t="shared" si="2"/>
        <v>4945.9409999999998</v>
      </c>
      <c r="N14" s="14">
        <f t="shared" si="2"/>
        <v>26244.274000000001</v>
      </c>
      <c r="O14" s="19">
        <f t="shared" si="2"/>
        <v>3136.3150000000005</v>
      </c>
      <c r="P14" s="51">
        <f>SUM(B14:O14)</f>
        <v>295265.37600000005</v>
      </c>
    </row>
    <row r="15" spans="1:16" ht="25.5" x14ac:dyDescent="0.2">
      <c r="A15" s="26" t="s">
        <v>18</v>
      </c>
      <c r="B15" s="24">
        <f t="shared" ref="B15:O15" si="3">B14*B$11/1000</f>
        <v>13.866828843000002</v>
      </c>
      <c r="C15" s="14">
        <f t="shared" si="3"/>
        <v>1.9285826490000004</v>
      </c>
      <c r="D15" s="14">
        <f t="shared" si="3"/>
        <v>56.829006843000009</v>
      </c>
      <c r="E15" s="14">
        <f t="shared" si="3"/>
        <v>8.3231360940000005</v>
      </c>
      <c r="F15" s="14">
        <f t="shared" si="3"/>
        <v>53.641946736000008</v>
      </c>
      <c r="G15" s="14">
        <f t="shared" si="3"/>
        <v>6.8723766930000005</v>
      </c>
      <c r="H15" s="14">
        <f t="shared" si="3"/>
        <v>53.330732910000016</v>
      </c>
      <c r="I15" s="14">
        <f t="shared" si="3"/>
        <v>5.6736271410000008</v>
      </c>
      <c r="J15" s="14">
        <f t="shared" si="3"/>
        <v>56.518316946000006</v>
      </c>
      <c r="K15" s="14">
        <f t="shared" si="3"/>
        <v>6.0686696069999995</v>
      </c>
      <c r="L15" s="14">
        <f t="shared" si="3"/>
        <v>57.118739580000017</v>
      </c>
      <c r="M15" s="14">
        <f t="shared" si="3"/>
        <v>6.0686696069999995</v>
      </c>
      <c r="N15" s="14">
        <f t="shared" si="3"/>
        <v>32.201724198000001</v>
      </c>
      <c r="O15" s="19">
        <f t="shared" si="3"/>
        <v>3.8482585050000009</v>
      </c>
      <c r="P15" s="51">
        <f>SUM(B15:O15)</f>
        <v>362.29061635200009</v>
      </c>
    </row>
    <row r="16" spans="1:16" ht="26.25" thickBot="1" x14ac:dyDescent="0.25">
      <c r="A16" s="27" t="s">
        <v>14</v>
      </c>
      <c r="B16" s="49">
        <f>B13-B15</f>
        <v>55.467315372000009</v>
      </c>
      <c r="C16" s="18">
        <f t="shared" ref="C16:O16" si="4">C13-C15</f>
        <v>7.7143305959999999</v>
      </c>
      <c r="D16" s="18">
        <f t="shared" si="4"/>
        <v>227.31602737200006</v>
      </c>
      <c r="E16" s="18">
        <f t="shared" si="4"/>
        <v>33.292544376000009</v>
      </c>
      <c r="F16" s="18">
        <f t="shared" si="4"/>
        <v>214.56778694399998</v>
      </c>
      <c r="G16" s="18">
        <f t="shared" si="4"/>
        <v>27.489506771999999</v>
      </c>
      <c r="H16" s="18">
        <f t="shared" si="4"/>
        <v>213.32293164000001</v>
      </c>
      <c r="I16" s="18">
        <f t="shared" si="4"/>
        <v>22.694508564000003</v>
      </c>
      <c r="J16" s="18">
        <f t="shared" si="4"/>
        <v>226.07326778400002</v>
      </c>
      <c r="K16" s="18">
        <f t="shared" si="4"/>
        <v>24.274678427999998</v>
      </c>
      <c r="L16" s="18">
        <f t="shared" si="4"/>
        <v>228.47495832000004</v>
      </c>
      <c r="M16" s="18">
        <f t="shared" si="4"/>
        <v>24.274678427999998</v>
      </c>
      <c r="N16" s="18">
        <f t="shared" si="4"/>
        <v>128.806896792</v>
      </c>
      <c r="O16" s="20">
        <f t="shared" si="4"/>
        <v>15.393034020000002</v>
      </c>
      <c r="P16" s="52">
        <f>SUM(B16:O16)</f>
        <v>1449.1624654080001</v>
      </c>
    </row>
    <row r="17" spans="1:16" x14ac:dyDescent="0.2">
      <c r="H17" s="3"/>
    </row>
    <row r="19" spans="1:16" ht="23.25" thickBot="1" x14ac:dyDescent="0.5">
      <c r="A19" s="7" t="s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74" t="s">
        <v>67</v>
      </c>
      <c r="B20" s="98">
        <f>Lamps!C6</f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9.25" customHeight="1" thickBot="1" x14ac:dyDescent="0.25">
      <c r="A23" s="75" t="s">
        <v>9</v>
      </c>
      <c r="B23" s="174" t="s">
        <v>22</v>
      </c>
      <c r="C23" s="175"/>
      <c r="D23" s="174" t="s">
        <v>24</v>
      </c>
      <c r="E23" s="175"/>
      <c r="F23" s="174" t="s">
        <v>23</v>
      </c>
      <c r="G23" s="175"/>
      <c r="H23" s="174" t="s">
        <v>25</v>
      </c>
      <c r="I23" s="175"/>
      <c r="J23" s="174" t="s">
        <v>26</v>
      </c>
      <c r="K23" s="175"/>
      <c r="L23" s="174" t="s">
        <v>27</v>
      </c>
      <c r="M23" s="175"/>
      <c r="N23" s="174" t="s">
        <v>28</v>
      </c>
      <c r="O23" s="175"/>
      <c r="P23" s="171" t="s">
        <v>30</v>
      </c>
    </row>
    <row r="24" spans="1:16" ht="13.5" thickBot="1" x14ac:dyDescent="0.25">
      <c r="A24" s="75" t="s">
        <v>10</v>
      </c>
      <c r="B24" s="82" t="s">
        <v>6</v>
      </c>
      <c r="C24" s="83" t="s">
        <v>7</v>
      </c>
      <c r="D24" s="83" t="s">
        <v>6</v>
      </c>
      <c r="E24" s="83" t="s">
        <v>7</v>
      </c>
      <c r="F24" s="83" t="s">
        <v>6</v>
      </c>
      <c r="G24" s="83" t="s">
        <v>7</v>
      </c>
      <c r="H24" s="83" t="s">
        <v>6</v>
      </c>
      <c r="I24" s="83" t="s">
        <v>7</v>
      </c>
      <c r="J24" s="83" t="s">
        <v>6</v>
      </c>
      <c r="K24" s="83" t="s">
        <v>7</v>
      </c>
      <c r="L24" s="83" t="s">
        <v>6</v>
      </c>
      <c r="M24" s="83" t="s">
        <v>7</v>
      </c>
      <c r="N24" s="83" t="s">
        <v>6</v>
      </c>
      <c r="O24" s="84" t="s">
        <v>7</v>
      </c>
      <c r="P24" s="172"/>
    </row>
    <row r="25" spans="1:16" x14ac:dyDescent="0.2">
      <c r="A25" s="75" t="s">
        <v>13</v>
      </c>
      <c r="B25" s="140">
        <f t="shared" ref="B25:O25" si="5">B8</f>
        <v>19</v>
      </c>
      <c r="C25" s="141">
        <f t="shared" si="5"/>
        <v>3</v>
      </c>
      <c r="D25" s="141">
        <f t="shared" si="5"/>
        <v>79</v>
      </c>
      <c r="E25" s="141">
        <f t="shared" si="5"/>
        <v>13</v>
      </c>
      <c r="F25" s="141">
        <f t="shared" si="5"/>
        <v>79</v>
      </c>
      <c r="G25" s="17">
        <f t="shared" si="5"/>
        <v>13</v>
      </c>
      <c r="H25" s="15">
        <f t="shared" si="5"/>
        <v>78</v>
      </c>
      <c r="I25" s="15">
        <f t="shared" si="5"/>
        <v>13</v>
      </c>
      <c r="J25" s="15">
        <f t="shared" si="5"/>
        <v>78</v>
      </c>
      <c r="K25" s="15">
        <f t="shared" si="5"/>
        <v>13</v>
      </c>
      <c r="L25" s="15">
        <f t="shared" si="5"/>
        <v>79</v>
      </c>
      <c r="M25" s="15">
        <f t="shared" si="5"/>
        <v>13</v>
      </c>
      <c r="N25" s="15">
        <f t="shared" si="5"/>
        <v>79</v>
      </c>
      <c r="O25" s="15">
        <f t="shared" si="5"/>
        <v>13</v>
      </c>
      <c r="P25" s="172"/>
    </row>
    <row r="26" spans="1:16" ht="25.5" x14ac:dyDescent="0.2">
      <c r="A26" s="75" t="s">
        <v>11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72"/>
    </row>
    <row r="27" spans="1:16" x14ac:dyDescent="0.2">
      <c r="A27" s="75" t="s">
        <v>8</v>
      </c>
      <c r="B27" s="36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37">
        <v>0</v>
      </c>
      <c r="P27" s="172"/>
    </row>
    <row r="28" spans="1:16" ht="25.5" x14ac:dyDescent="0.2">
      <c r="A28" s="75" t="s">
        <v>12</v>
      </c>
      <c r="B28" s="150">
        <v>1.2270000000000001</v>
      </c>
      <c r="C28" s="151">
        <v>1.2270000000000001</v>
      </c>
      <c r="D28" s="151">
        <v>1.2270000000000001</v>
      </c>
      <c r="E28" s="151">
        <v>1.2270000000000001</v>
      </c>
      <c r="F28" s="151">
        <v>1.2270000000000001</v>
      </c>
      <c r="G28" s="151">
        <v>1.2270000000000001</v>
      </c>
      <c r="H28" s="151">
        <v>1.2270000000000001</v>
      </c>
      <c r="I28" s="151">
        <v>1.2270000000000001</v>
      </c>
      <c r="J28" s="151">
        <v>1.2270000000000001</v>
      </c>
      <c r="K28" s="151">
        <v>1.2270000000000001</v>
      </c>
      <c r="L28" s="151">
        <v>1.2270000000000001</v>
      </c>
      <c r="M28" s="151">
        <v>1.2270000000000001</v>
      </c>
      <c r="N28" s="151">
        <v>1.2270000000000001</v>
      </c>
      <c r="O28" s="152">
        <v>1.2270000000000001</v>
      </c>
      <c r="P28" s="173"/>
    </row>
    <row r="29" spans="1:16" ht="25.5" x14ac:dyDescent="0.2">
      <c r="A29" s="75" t="s">
        <v>16</v>
      </c>
      <c r="B29" s="55">
        <f t="shared" ref="B29:O29" si="6">B$26*B$25*($B20*0.15)</f>
        <v>0</v>
      </c>
      <c r="C29" s="56">
        <f t="shared" si="6"/>
        <v>0</v>
      </c>
      <c r="D29" s="56">
        <f t="shared" si="6"/>
        <v>0</v>
      </c>
      <c r="E29" s="56">
        <f t="shared" si="6"/>
        <v>0</v>
      </c>
      <c r="F29" s="56">
        <f t="shared" si="6"/>
        <v>0</v>
      </c>
      <c r="G29" s="56">
        <f t="shared" si="6"/>
        <v>0</v>
      </c>
      <c r="H29" s="56">
        <f t="shared" si="6"/>
        <v>0</v>
      </c>
      <c r="I29" s="56">
        <f t="shared" si="6"/>
        <v>0</v>
      </c>
      <c r="J29" s="56">
        <f t="shared" si="6"/>
        <v>0</v>
      </c>
      <c r="K29" s="56">
        <f t="shared" si="6"/>
        <v>0</v>
      </c>
      <c r="L29" s="56">
        <f t="shared" si="6"/>
        <v>0</v>
      </c>
      <c r="M29" s="56">
        <f t="shared" si="6"/>
        <v>0</v>
      </c>
      <c r="N29" s="56">
        <f t="shared" si="6"/>
        <v>0</v>
      </c>
      <c r="O29" s="57">
        <f t="shared" si="6"/>
        <v>0</v>
      </c>
      <c r="P29" s="61">
        <f>SUM(B29:O29)</f>
        <v>0</v>
      </c>
    </row>
    <row r="30" spans="1:16" ht="25.5" x14ac:dyDescent="0.2">
      <c r="A30" s="75" t="s">
        <v>15</v>
      </c>
      <c r="B30" s="36">
        <f>B29*(1-B27)*B$28/1000</f>
        <v>0</v>
      </c>
      <c r="C30" s="15">
        <f t="shared" ref="C30:O30" si="7">C29*(1-C27)*C$28/1000</f>
        <v>0</v>
      </c>
      <c r="D30" s="15">
        <f t="shared" si="7"/>
        <v>0</v>
      </c>
      <c r="E30" s="15">
        <f t="shared" si="7"/>
        <v>0</v>
      </c>
      <c r="F30" s="15">
        <f t="shared" si="7"/>
        <v>0</v>
      </c>
      <c r="G30" s="15">
        <f t="shared" si="7"/>
        <v>0</v>
      </c>
      <c r="H30" s="15">
        <f t="shared" si="7"/>
        <v>0</v>
      </c>
      <c r="I30" s="15">
        <f t="shared" si="7"/>
        <v>0</v>
      </c>
      <c r="J30" s="15">
        <f t="shared" si="7"/>
        <v>0</v>
      </c>
      <c r="K30" s="15">
        <f t="shared" si="7"/>
        <v>0</v>
      </c>
      <c r="L30" s="15">
        <f t="shared" si="7"/>
        <v>0</v>
      </c>
      <c r="M30" s="15">
        <f t="shared" si="7"/>
        <v>0</v>
      </c>
      <c r="N30" s="15">
        <f t="shared" si="7"/>
        <v>0</v>
      </c>
      <c r="O30" s="37">
        <f t="shared" si="7"/>
        <v>0</v>
      </c>
      <c r="P30" s="61">
        <f>SUM(B30:O30)</f>
        <v>0</v>
      </c>
    </row>
    <row r="31" spans="1:16" ht="25.5" x14ac:dyDescent="0.2">
      <c r="A31" s="75" t="s">
        <v>17</v>
      </c>
      <c r="B31" s="36">
        <f t="shared" ref="B31:O31" si="8">B$26*B$25*($B20*0.032)</f>
        <v>0</v>
      </c>
      <c r="C31" s="15">
        <f t="shared" si="8"/>
        <v>0</v>
      </c>
      <c r="D31" s="15">
        <f t="shared" si="8"/>
        <v>0</v>
      </c>
      <c r="E31" s="15">
        <f t="shared" si="8"/>
        <v>0</v>
      </c>
      <c r="F31" s="15">
        <f t="shared" si="8"/>
        <v>0</v>
      </c>
      <c r="G31" s="15">
        <f t="shared" si="8"/>
        <v>0</v>
      </c>
      <c r="H31" s="15">
        <f t="shared" si="8"/>
        <v>0</v>
      </c>
      <c r="I31" s="15">
        <f t="shared" si="8"/>
        <v>0</v>
      </c>
      <c r="J31" s="15">
        <f t="shared" si="8"/>
        <v>0</v>
      </c>
      <c r="K31" s="15">
        <f t="shared" si="8"/>
        <v>0</v>
      </c>
      <c r="L31" s="15">
        <f t="shared" si="8"/>
        <v>0</v>
      </c>
      <c r="M31" s="15">
        <f t="shared" si="8"/>
        <v>0</v>
      </c>
      <c r="N31" s="15">
        <f t="shared" si="8"/>
        <v>0</v>
      </c>
      <c r="O31" s="37">
        <f t="shared" si="8"/>
        <v>0</v>
      </c>
      <c r="P31" s="61">
        <f>SUM(B31:O31)</f>
        <v>0</v>
      </c>
    </row>
    <row r="32" spans="1:16" ht="25.5" x14ac:dyDescent="0.2">
      <c r="A32" s="75" t="s">
        <v>18</v>
      </c>
      <c r="B32" s="36">
        <f t="shared" ref="B32:G32" si="9">B31*B$28/1000</f>
        <v>0</v>
      </c>
      <c r="C32" s="15">
        <f t="shared" si="9"/>
        <v>0</v>
      </c>
      <c r="D32" s="15">
        <f t="shared" si="9"/>
        <v>0</v>
      </c>
      <c r="E32" s="15">
        <f t="shared" si="9"/>
        <v>0</v>
      </c>
      <c r="F32" s="15">
        <f t="shared" si="9"/>
        <v>0</v>
      </c>
      <c r="G32" s="15">
        <f t="shared" si="9"/>
        <v>0</v>
      </c>
      <c r="H32" s="15">
        <f t="shared" ref="H32:O32" si="10">H31*H$28/1000</f>
        <v>0</v>
      </c>
      <c r="I32" s="15">
        <f t="shared" si="10"/>
        <v>0</v>
      </c>
      <c r="J32" s="15">
        <f t="shared" si="10"/>
        <v>0</v>
      </c>
      <c r="K32" s="15">
        <f t="shared" si="10"/>
        <v>0</v>
      </c>
      <c r="L32" s="15">
        <f t="shared" si="10"/>
        <v>0</v>
      </c>
      <c r="M32" s="15">
        <f t="shared" si="10"/>
        <v>0</v>
      </c>
      <c r="N32" s="15">
        <f t="shared" si="10"/>
        <v>0</v>
      </c>
      <c r="O32" s="37">
        <f t="shared" si="10"/>
        <v>0</v>
      </c>
      <c r="P32" s="61">
        <f>SUM(B32:O32)</f>
        <v>0</v>
      </c>
    </row>
    <row r="33" spans="1:16" ht="26.25" thickBot="1" x14ac:dyDescent="0.25">
      <c r="A33" s="76" t="s">
        <v>14</v>
      </c>
      <c r="B33" s="58">
        <f t="shared" ref="B33:G33" si="11">B30-B32</f>
        <v>0</v>
      </c>
      <c r="C33" s="59">
        <f t="shared" si="11"/>
        <v>0</v>
      </c>
      <c r="D33" s="59">
        <f t="shared" si="11"/>
        <v>0</v>
      </c>
      <c r="E33" s="59">
        <f t="shared" si="11"/>
        <v>0</v>
      </c>
      <c r="F33" s="59">
        <f t="shared" si="11"/>
        <v>0</v>
      </c>
      <c r="G33" s="59">
        <f t="shared" si="11"/>
        <v>0</v>
      </c>
      <c r="H33" s="59">
        <f t="shared" ref="H33:O33" si="12">H30-H32</f>
        <v>0</v>
      </c>
      <c r="I33" s="59">
        <f t="shared" si="12"/>
        <v>0</v>
      </c>
      <c r="J33" s="59">
        <f t="shared" si="12"/>
        <v>0</v>
      </c>
      <c r="K33" s="59">
        <f t="shared" si="12"/>
        <v>0</v>
      </c>
      <c r="L33" s="59">
        <f t="shared" si="12"/>
        <v>0</v>
      </c>
      <c r="M33" s="59">
        <f t="shared" si="12"/>
        <v>0</v>
      </c>
      <c r="N33" s="59">
        <f t="shared" si="12"/>
        <v>0</v>
      </c>
      <c r="O33" s="60">
        <f t="shared" si="12"/>
        <v>0</v>
      </c>
      <c r="P33" s="62">
        <f>SUM(B33:O33)</f>
        <v>0</v>
      </c>
    </row>
    <row r="35" spans="1:16" ht="23.25" thickBot="1" x14ac:dyDescent="0.5">
      <c r="A35" s="8" t="s">
        <v>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2" t="s">
        <v>67</v>
      </c>
      <c r="B36" s="113">
        <f>B20+B3</f>
        <v>2135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.25" customHeight="1" x14ac:dyDescent="0.2">
      <c r="A37" s="111" t="s">
        <v>9</v>
      </c>
      <c r="B37" s="187" t="s">
        <v>22</v>
      </c>
      <c r="C37" s="181"/>
      <c r="D37" s="180" t="s">
        <v>24</v>
      </c>
      <c r="E37" s="181"/>
      <c r="F37" s="180" t="s">
        <v>23</v>
      </c>
      <c r="G37" s="181"/>
      <c r="H37" s="180" t="s">
        <v>25</v>
      </c>
      <c r="I37" s="181"/>
      <c r="J37" s="180" t="s">
        <v>26</v>
      </c>
      <c r="K37" s="181"/>
      <c r="L37" s="180" t="s">
        <v>27</v>
      </c>
      <c r="M37" s="181"/>
      <c r="N37" s="180" t="s">
        <v>28</v>
      </c>
      <c r="O37" s="181"/>
      <c r="P37" s="177" t="s">
        <v>31</v>
      </c>
    </row>
    <row r="38" spans="1:16" ht="13.5" customHeight="1" thickBot="1" x14ac:dyDescent="0.25">
      <c r="A38" s="40" t="s">
        <v>10</v>
      </c>
      <c r="B38" s="39" t="s">
        <v>6</v>
      </c>
      <c r="C38" s="38" t="s">
        <v>7</v>
      </c>
      <c r="D38" s="38" t="s">
        <v>6</v>
      </c>
      <c r="E38" s="38" t="s">
        <v>7</v>
      </c>
      <c r="F38" s="38" t="s">
        <v>6</v>
      </c>
      <c r="G38" s="38" t="s">
        <v>7</v>
      </c>
      <c r="H38" s="38" t="s">
        <v>6</v>
      </c>
      <c r="I38" s="38" t="s">
        <v>7</v>
      </c>
      <c r="J38" s="38" t="s">
        <v>6</v>
      </c>
      <c r="K38" s="38" t="s">
        <v>7</v>
      </c>
      <c r="L38" s="38" t="s">
        <v>6</v>
      </c>
      <c r="M38" s="38" t="s">
        <v>7</v>
      </c>
      <c r="N38" s="38" t="s">
        <v>6</v>
      </c>
      <c r="O38" s="42" t="s">
        <v>7</v>
      </c>
      <c r="P38" s="178"/>
    </row>
    <row r="39" spans="1:16" ht="25.5" x14ac:dyDescent="0.2">
      <c r="A39" s="40" t="s">
        <v>16</v>
      </c>
      <c r="B39" s="63">
        <f t="shared" ref="B39:O39" si="13">B29+B12</f>
        <v>56507.045000000006</v>
      </c>
      <c r="C39" s="64">
        <f t="shared" si="13"/>
        <v>7858.9350000000004</v>
      </c>
      <c r="D39" s="64">
        <f t="shared" si="13"/>
        <v>231577.04500000001</v>
      </c>
      <c r="E39" s="64">
        <f t="shared" si="13"/>
        <v>33916.61</v>
      </c>
      <c r="F39" s="64">
        <f t="shared" si="13"/>
        <v>218589.84</v>
      </c>
      <c r="G39" s="64">
        <f t="shared" si="13"/>
        <v>28004.794999999998</v>
      </c>
      <c r="H39" s="64">
        <f t="shared" si="13"/>
        <v>217321.65000000002</v>
      </c>
      <c r="I39" s="64">
        <f t="shared" si="13"/>
        <v>23119.915000000001</v>
      </c>
      <c r="J39" s="64">
        <f t="shared" si="13"/>
        <v>230310.99</v>
      </c>
      <c r="K39" s="64">
        <f t="shared" si="13"/>
        <v>24729.704999999998</v>
      </c>
      <c r="L39" s="64">
        <f t="shared" si="13"/>
        <v>232757.7</v>
      </c>
      <c r="M39" s="64">
        <f t="shared" si="13"/>
        <v>24729.704999999998</v>
      </c>
      <c r="N39" s="64">
        <f t="shared" si="13"/>
        <v>131221.37</v>
      </c>
      <c r="O39" s="64">
        <f t="shared" si="13"/>
        <v>15681.575000000001</v>
      </c>
      <c r="P39" s="65">
        <f>SUM(B39:O39)</f>
        <v>1476326.8800000001</v>
      </c>
    </row>
    <row r="40" spans="1:16" ht="25.5" x14ac:dyDescent="0.2">
      <c r="A40" s="40" t="s">
        <v>15</v>
      </c>
      <c r="B40" s="66">
        <f t="shared" ref="B40:O40" si="14">B30+B13</f>
        <v>69.334144215000009</v>
      </c>
      <c r="C40" s="67">
        <f t="shared" si="14"/>
        <v>9.6429132450000008</v>
      </c>
      <c r="D40" s="67">
        <f t="shared" si="14"/>
        <v>284.14503421500007</v>
      </c>
      <c r="E40" s="67">
        <f t="shared" si="14"/>
        <v>41.615680470000008</v>
      </c>
      <c r="F40" s="67">
        <f t="shared" si="14"/>
        <v>268.20973368</v>
      </c>
      <c r="G40" s="67">
        <f t="shared" si="14"/>
        <v>34.361883464999998</v>
      </c>
      <c r="H40" s="67">
        <f t="shared" si="14"/>
        <v>266.65366455000003</v>
      </c>
      <c r="I40" s="67">
        <f t="shared" si="14"/>
        <v>28.368135705000004</v>
      </c>
      <c r="J40" s="67">
        <f t="shared" si="14"/>
        <v>282.59158473000002</v>
      </c>
      <c r="K40" s="67">
        <f t="shared" si="14"/>
        <v>30.343348034999998</v>
      </c>
      <c r="L40" s="67">
        <f t="shared" si="14"/>
        <v>285.59369790000005</v>
      </c>
      <c r="M40" s="67">
        <f t="shared" si="14"/>
        <v>30.343348034999998</v>
      </c>
      <c r="N40" s="67">
        <f t="shared" si="14"/>
        <v>161.00862099</v>
      </c>
      <c r="O40" s="67">
        <f t="shared" si="14"/>
        <v>19.241292525000002</v>
      </c>
      <c r="P40" s="65">
        <f t="shared" ref="P40:P43" si="15">SUM(B40:O40)</f>
        <v>1811.4530817600003</v>
      </c>
    </row>
    <row r="41" spans="1:16" ht="25.5" x14ac:dyDescent="0.2">
      <c r="A41" s="40" t="s">
        <v>17</v>
      </c>
      <c r="B41" s="66">
        <f t="shared" ref="B41:O41" si="16">B31+B14</f>
        <v>11301.409000000001</v>
      </c>
      <c r="C41" s="67">
        <f t="shared" si="16"/>
        <v>1571.7870000000003</v>
      </c>
      <c r="D41" s="67">
        <f t="shared" si="16"/>
        <v>46315.409000000007</v>
      </c>
      <c r="E41" s="67">
        <f t="shared" si="16"/>
        <v>6783.322000000001</v>
      </c>
      <c r="F41" s="67">
        <f t="shared" si="16"/>
        <v>43717.968000000001</v>
      </c>
      <c r="G41" s="67">
        <f t="shared" si="16"/>
        <v>5600.9589999999998</v>
      </c>
      <c r="H41" s="67">
        <f t="shared" si="16"/>
        <v>43464.330000000009</v>
      </c>
      <c r="I41" s="67">
        <f t="shared" si="16"/>
        <v>4623.9830000000002</v>
      </c>
      <c r="J41" s="67">
        <f t="shared" si="16"/>
        <v>46062.198000000004</v>
      </c>
      <c r="K41" s="67">
        <f t="shared" si="16"/>
        <v>4945.9409999999998</v>
      </c>
      <c r="L41" s="67">
        <f t="shared" si="16"/>
        <v>46551.540000000008</v>
      </c>
      <c r="M41" s="67">
        <f t="shared" si="16"/>
        <v>4945.9409999999998</v>
      </c>
      <c r="N41" s="67">
        <f t="shared" si="16"/>
        <v>26244.274000000001</v>
      </c>
      <c r="O41" s="67">
        <f t="shared" si="16"/>
        <v>3136.3150000000005</v>
      </c>
      <c r="P41" s="65">
        <f t="shared" si="15"/>
        <v>295265.37600000005</v>
      </c>
    </row>
    <row r="42" spans="1:16" ht="25.5" x14ac:dyDescent="0.2">
      <c r="A42" s="40" t="s">
        <v>18</v>
      </c>
      <c r="B42" s="66">
        <f t="shared" ref="B42:O42" si="17">B32+B15</f>
        <v>13.866828843000002</v>
      </c>
      <c r="C42" s="67">
        <f t="shared" si="17"/>
        <v>1.9285826490000004</v>
      </c>
      <c r="D42" s="67">
        <f t="shared" si="17"/>
        <v>56.829006843000009</v>
      </c>
      <c r="E42" s="67">
        <f t="shared" si="17"/>
        <v>8.3231360940000005</v>
      </c>
      <c r="F42" s="67">
        <f t="shared" si="17"/>
        <v>53.641946736000008</v>
      </c>
      <c r="G42" s="67">
        <f t="shared" si="17"/>
        <v>6.8723766930000005</v>
      </c>
      <c r="H42" s="67">
        <f t="shared" si="17"/>
        <v>53.330732910000016</v>
      </c>
      <c r="I42" s="67">
        <f t="shared" si="17"/>
        <v>5.6736271410000008</v>
      </c>
      <c r="J42" s="67">
        <f t="shared" si="17"/>
        <v>56.518316946000006</v>
      </c>
      <c r="K42" s="67">
        <f t="shared" si="17"/>
        <v>6.0686696069999995</v>
      </c>
      <c r="L42" s="67">
        <f t="shared" si="17"/>
        <v>57.118739580000017</v>
      </c>
      <c r="M42" s="67">
        <f t="shared" si="17"/>
        <v>6.0686696069999995</v>
      </c>
      <c r="N42" s="67">
        <f t="shared" si="17"/>
        <v>32.201724198000001</v>
      </c>
      <c r="O42" s="67">
        <f t="shared" si="17"/>
        <v>3.8482585050000009</v>
      </c>
      <c r="P42" s="65">
        <f t="shared" si="15"/>
        <v>362.29061635200009</v>
      </c>
    </row>
    <row r="43" spans="1:16" ht="26.25" thickBot="1" x14ac:dyDescent="0.25">
      <c r="A43" s="41" t="s">
        <v>14</v>
      </c>
      <c r="B43" s="68">
        <f t="shared" ref="B43:O43" si="18">B33+B16</f>
        <v>55.467315372000009</v>
      </c>
      <c r="C43" s="69">
        <f t="shared" si="18"/>
        <v>7.7143305959999999</v>
      </c>
      <c r="D43" s="69">
        <f t="shared" si="18"/>
        <v>227.31602737200006</v>
      </c>
      <c r="E43" s="69">
        <f t="shared" si="18"/>
        <v>33.292544376000009</v>
      </c>
      <c r="F43" s="69">
        <f t="shared" si="18"/>
        <v>214.56778694399998</v>
      </c>
      <c r="G43" s="69">
        <f t="shared" si="18"/>
        <v>27.489506771999999</v>
      </c>
      <c r="H43" s="69">
        <f t="shared" si="18"/>
        <v>213.32293164000001</v>
      </c>
      <c r="I43" s="69">
        <f t="shared" si="18"/>
        <v>22.694508564000003</v>
      </c>
      <c r="J43" s="69">
        <f t="shared" si="18"/>
        <v>226.07326778400002</v>
      </c>
      <c r="K43" s="69">
        <f t="shared" si="18"/>
        <v>24.274678427999998</v>
      </c>
      <c r="L43" s="69">
        <f t="shared" si="18"/>
        <v>228.47495832000004</v>
      </c>
      <c r="M43" s="69">
        <f t="shared" si="18"/>
        <v>24.274678427999998</v>
      </c>
      <c r="N43" s="69">
        <f t="shared" si="18"/>
        <v>128.806896792</v>
      </c>
      <c r="O43" s="69">
        <f t="shared" si="18"/>
        <v>15.393034020000002</v>
      </c>
      <c r="P43" s="65">
        <f t="shared" si="15"/>
        <v>1449.1624654080001</v>
      </c>
    </row>
  </sheetData>
  <mergeCells count="25">
    <mergeCell ref="N37:O37"/>
    <mergeCell ref="P37:P38"/>
    <mergeCell ref="B37:C37"/>
    <mergeCell ref="D37:E37"/>
    <mergeCell ref="F37:G37"/>
    <mergeCell ref="H37:I37"/>
    <mergeCell ref="J37:K37"/>
    <mergeCell ref="L37:M37"/>
    <mergeCell ref="J6:K6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P23:P28"/>
    <mergeCell ref="A1:D1"/>
    <mergeCell ref="B6:C6"/>
    <mergeCell ref="D6:E6"/>
    <mergeCell ref="F6:G6"/>
    <mergeCell ref="H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6" zoomScale="85" zoomScaleNormal="85" workbookViewId="0">
      <selection activeCell="P42" sqref="P42"/>
    </sheetView>
  </sheetViews>
  <sheetFormatPr defaultRowHeight="12.75" x14ac:dyDescent="0.2"/>
  <cols>
    <col min="1" max="1" width="20.85546875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customWidth="1"/>
    <col min="7" max="10" width="13.5703125" customWidth="1"/>
    <col min="11" max="11" width="16.28515625" customWidth="1"/>
    <col min="12" max="15" width="13.5703125" customWidth="1"/>
    <col min="16" max="16" width="20.5703125" customWidth="1"/>
  </cols>
  <sheetData>
    <row r="1" spans="1:16" ht="27.75" customHeight="1" x14ac:dyDescent="0.2">
      <c r="A1" s="182" t="s">
        <v>33</v>
      </c>
      <c r="B1" s="182"/>
      <c r="C1" s="182"/>
      <c r="D1" s="182"/>
    </row>
    <row r="2" spans="1:16" ht="23.25" thickBot="1" x14ac:dyDescent="0.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thickBot="1" x14ac:dyDescent="0.25">
      <c r="A3" s="109" t="s">
        <v>67</v>
      </c>
      <c r="B3" s="110">
        <f>Lamps!B7</f>
        <v>945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7.75" customHeight="1" thickBot="1" x14ac:dyDescent="0.25">
      <c r="A4" s="96" t="s">
        <v>45</v>
      </c>
      <c r="B4" s="72">
        <v>100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8.5" customHeight="1" thickBot="1" x14ac:dyDescent="0.25">
      <c r="A5" s="109" t="s">
        <v>44</v>
      </c>
      <c r="B5" s="110">
        <v>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7.75" customHeight="1" thickBot="1" x14ac:dyDescent="0.25">
      <c r="A6" s="78" t="s">
        <v>9</v>
      </c>
      <c r="B6" s="165" t="s">
        <v>22</v>
      </c>
      <c r="C6" s="166"/>
      <c r="D6" s="167" t="s">
        <v>24</v>
      </c>
      <c r="E6" s="167"/>
      <c r="F6" s="167" t="s">
        <v>23</v>
      </c>
      <c r="G6" s="167"/>
      <c r="H6" s="167" t="s">
        <v>25</v>
      </c>
      <c r="I6" s="167"/>
      <c r="J6" s="167" t="s">
        <v>26</v>
      </c>
      <c r="K6" s="167"/>
      <c r="L6" s="167" t="s">
        <v>69</v>
      </c>
      <c r="M6" s="167"/>
      <c r="N6" s="167" t="s">
        <v>28</v>
      </c>
      <c r="O6" s="179"/>
      <c r="P6" s="168" t="s">
        <v>29</v>
      </c>
    </row>
    <row r="7" spans="1:16" ht="13.5" thickBot="1" x14ac:dyDescent="0.25">
      <c r="A7" s="70" t="s">
        <v>10</v>
      </c>
      <c r="B7" s="29" t="s">
        <v>6</v>
      </c>
      <c r="C7" s="30" t="s">
        <v>7</v>
      </c>
      <c r="D7" s="30" t="s">
        <v>6</v>
      </c>
      <c r="E7" s="30" t="s">
        <v>7</v>
      </c>
      <c r="F7" s="30" t="s">
        <v>6</v>
      </c>
      <c r="G7" s="30" t="s">
        <v>7</v>
      </c>
      <c r="H7" s="30" t="s">
        <v>6</v>
      </c>
      <c r="I7" s="30" t="s">
        <v>7</v>
      </c>
      <c r="J7" s="30" t="s">
        <v>6</v>
      </c>
      <c r="K7" s="30" t="s">
        <v>7</v>
      </c>
      <c r="L7" s="30" t="s">
        <v>6</v>
      </c>
      <c r="M7" s="30" t="s">
        <v>7</v>
      </c>
      <c r="N7" s="30" t="s">
        <v>6</v>
      </c>
      <c r="O7" s="34" t="s">
        <v>7</v>
      </c>
      <c r="P7" s="169"/>
    </row>
    <row r="8" spans="1:16" x14ac:dyDescent="0.2">
      <c r="A8" s="28" t="s">
        <v>13</v>
      </c>
      <c r="B8" s="85">
        <v>16</v>
      </c>
      <c r="C8" s="85">
        <v>6</v>
      </c>
      <c r="D8" s="85">
        <v>63</v>
      </c>
      <c r="E8" s="85">
        <v>29</v>
      </c>
      <c r="F8" s="85">
        <v>64</v>
      </c>
      <c r="G8" s="85">
        <v>28</v>
      </c>
      <c r="H8" s="47">
        <v>65</v>
      </c>
      <c r="I8" s="47">
        <v>26</v>
      </c>
      <c r="J8" s="47">
        <v>65</v>
      </c>
      <c r="K8" s="47">
        <v>26</v>
      </c>
      <c r="L8" s="47">
        <v>62</v>
      </c>
      <c r="M8" s="47">
        <v>30</v>
      </c>
      <c r="N8" s="47">
        <v>64</v>
      </c>
      <c r="O8" s="47">
        <v>28</v>
      </c>
      <c r="P8" s="169"/>
    </row>
    <row r="9" spans="1:16" ht="25.5" x14ac:dyDescent="0.2">
      <c r="A9" s="26" t="s">
        <v>11</v>
      </c>
      <c r="B9" s="14">
        <v>9.57</v>
      </c>
      <c r="C9" s="14">
        <v>6.36</v>
      </c>
      <c r="D9" s="14">
        <v>8.24</v>
      </c>
      <c r="E9" s="14">
        <v>4.84</v>
      </c>
      <c r="F9" s="14">
        <v>5.0599999999999996</v>
      </c>
      <c r="G9" s="14">
        <v>4.05</v>
      </c>
      <c r="H9" s="47">
        <v>6.47</v>
      </c>
      <c r="I9" s="47">
        <v>5.27</v>
      </c>
      <c r="J9" s="47">
        <v>9.7899999999999991</v>
      </c>
      <c r="K9" s="47">
        <v>4.5</v>
      </c>
      <c r="L9" s="47">
        <v>9.92</v>
      </c>
      <c r="M9" s="47">
        <v>3.88</v>
      </c>
      <c r="N9" s="47">
        <v>3.1</v>
      </c>
      <c r="O9" s="47">
        <v>1.65</v>
      </c>
      <c r="P9" s="169"/>
    </row>
    <row r="10" spans="1:16" x14ac:dyDescent="0.2">
      <c r="A10" s="25" t="s">
        <v>8</v>
      </c>
      <c r="B10" s="2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9">
        <v>0</v>
      </c>
      <c r="P10" s="169"/>
    </row>
    <row r="11" spans="1:16" ht="26.25" thickBot="1" x14ac:dyDescent="0.25">
      <c r="A11" s="26" t="s">
        <v>12</v>
      </c>
      <c r="B11" s="147">
        <v>1.2270000000000001</v>
      </c>
      <c r="C11" s="148">
        <v>1.2270000000000001</v>
      </c>
      <c r="D11" s="148">
        <v>1.2270000000000001</v>
      </c>
      <c r="E11" s="148">
        <v>1.2270000000000001</v>
      </c>
      <c r="F11" s="148">
        <v>1.2270000000000001</v>
      </c>
      <c r="G11" s="148">
        <v>1.2270000000000001</v>
      </c>
      <c r="H11" s="148">
        <v>1.2270000000000001</v>
      </c>
      <c r="I11" s="148">
        <v>1.2270000000000001</v>
      </c>
      <c r="J11" s="148">
        <v>1.2270000000000001</v>
      </c>
      <c r="K11" s="148">
        <v>1.2270000000000001</v>
      </c>
      <c r="L11" s="148">
        <v>1.2270000000000001</v>
      </c>
      <c r="M11" s="148">
        <v>1.2270000000000001</v>
      </c>
      <c r="N11" s="148">
        <v>1.2270000000000001</v>
      </c>
      <c r="O11" s="149">
        <v>1.2270000000000001</v>
      </c>
      <c r="P11" s="170"/>
    </row>
    <row r="12" spans="1:16" ht="25.5" x14ac:dyDescent="0.2">
      <c r="A12" s="26" t="s">
        <v>16</v>
      </c>
      <c r="B12" s="46">
        <f t="shared" ref="B12:O12" si="0">B$9*B$8*($B3*0.1)</f>
        <v>14469.84</v>
      </c>
      <c r="C12" s="47">
        <f t="shared" si="0"/>
        <v>3606.1200000000003</v>
      </c>
      <c r="D12" s="47">
        <f t="shared" si="0"/>
        <v>49056.840000000004</v>
      </c>
      <c r="E12" s="47">
        <f t="shared" si="0"/>
        <v>13264.019999999999</v>
      </c>
      <c r="F12" s="47">
        <f t="shared" si="0"/>
        <v>30602.879999999997</v>
      </c>
      <c r="G12" s="47">
        <f t="shared" si="0"/>
        <v>10716.3</v>
      </c>
      <c r="H12" s="47">
        <f t="shared" si="0"/>
        <v>39741.974999999999</v>
      </c>
      <c r="I12" s="47">
        <f t="shared" si="0"/>
        <v>12948.389999999998</v>
      </c>
      <c r="J12" s="47">
        <f t="shared" si="0"/>
        <v>60135.07499999999</v>
      </c>
      <c r="K12" s="47">
        <f t="shared" si="0"/>
        <v>11056.5</v>
      </c>
      <c r="L12" s="47">
        <f t="shared" si="0"/>
        <v>58121.279999999999</v>
      </c>
      <c r="M12" s="47">
        <f t="shared" si="0"/>
        <v>10999.8</v>
      </c>
      <c r="N12" s="47">
        <f t="shared" si="0"/>
        <v>18748.8</v>
      </c>
      <c r="O12" s="48">
        <f t="shared" si="0"/>
        <v>4365.8999999999996</v>
      </c>
      <c r="P12" s="50">
        <f>SUM(B12:O12)</f>
        <v>337833.72</v>
      </c>
    </row>
    <row r="13" spans="1:16" ht="25.5" x14ac:dyDescent="0.2">
      <c r="A13" s="26" t="s">
        <v>15</v>
      </c>
      <c r="B13" s="24">
        <f>B12*(1-B10)*B$11/1000</f>
        <v>17.754493680000003</v>
      </c>
      <c r="C13" s="14">
        <f t="shared" ref="C13:O13" si="1">C12*(1-C10)*C$11/1000</f>
        <v>4.4247092400000012</v>
      </c>
      <c r="D13" s="14">
        <f t="shared" si="1"/>
        <v>60.192742680000009</v>
      </c>
      <c r="E13" s="14">
        <f t="shared" si="1"/>
        <v>16.274952540000001</v>
      </c>
      <c r="F13" s="14">
        <f t="shared" si="1"/>
        <v>37.549733760000002</v>
      </c>
      <c r="G13" s="14">
        <f t="shared" si="1"/>
        <v>13.148900100000001</v>
      </c>
      <c r="H13" s="14">
        <f t="shared" si="1"/>
        <v>48.763403324999999</v>
      </c>
      <c r="I13" s="14">
        <f t="shared" si="1"/>
        <v>15.887674529999998</v>
      </c>
      <c r="J13" s="14">
        <f t="shared" si="1"/>
        <v>73.785737024999989</v>
      </c>
      <c r="K13" s="14">
        <f t="shared" si="1"/>
        <v>13.566325500000001</v>
      </c>
      <c r="L13" s="14">
        <f t="shared" si="1"/>
        <v>71.314810559999998</v>
      </c>
      <c r="M13" s="14">
        <f t="shared" si="1"/>
        <v>13.496754600000001</v>
      </c>
      <c r="N13" s="14">
        <f t="shared" si="1"/>
        <v>23.004777600000001</v>
      </c>
      <c r="O13" s="19">
        <f t="shared" si="1"/>
        <v>5.3569592999999998</v>
      </c>
      <c r="P13" s="51">
        <f>SUM(B13:O13)</f>
        <v>414.52197444000001</v>
      </c>
    </row>
    <row r="14" spans="1:16" ht="25.5" x14ac:dyDescent="0.2">
      <c r="A14" s="26" t="s">
        <v>17</v>
      </c>
      <c r="B14" s="24">
        <f t="shared" ref="B14:O14" si="2">B$9*B$8*($B3*0.02)</f>
        <v>2893.9680000000003</v>
      </c>
      <c r="C14" s="14">
        <f t="shared" si="2"/>
        <v>721.22400000000016</v>
      </c>
      <c r="D14" s="14">
        <f t="shared" si="2"/>
        <v>9811.3680000000004</v>
      </c>
      <c r="E14" s="14">
        <f t="shared" si="2"/>
        <v>2652.8040000000001</v>
      </c>
      <c r="F14" s="14">
        <f t="shared" si="2"/>
        <v>6120.576</v>
      </c>
      <c r="G14" s="14">
        <f t="shared" si="2"/>
        <v>2143.2600000000002</v>
      </c>
      <c r="H14" s="14">
        <f t="shared" si="2"/>
        <v>7948.3950000000013</v>
      </c>
      <c r="I14" s="14">
        <f t="shared" si="2"/>
        <v>2589.6779999999999</v>
      </c>
      <c r="J14" s="14">
        <f t="shared" si="2"/>
        <v>12027.014999999999</v>
      </c>
      <c r="K14" s="14">
        <f t="shared" si="2"/>
        <v>2211.3000000000002</v>
      </c>
      <c r="L14" s="14">
        <f t="shared" si="2"/>
        <v>11624.256000000001</v>
      </c>
      <c r="M14" s="14">
        <f t="shared" si="2"/>
        <v>2199.96</v>
      </c>
      <c r="N14" s="14">
        <f t="shared" si="2"/>
        <v>3749.7600000000007</v>
      </c>
      <c r="O14" s="19">
        <f t="shared" si="2"/>
        <v>873.18000000000006</v>
      </c>
      <c r="P14" s="51">
        <f>SUM(B14:O14)</f>
        <v>67566.743999999992</v>
      </c>
    </row>
    <row r="15" spans="1:16" ht="25.5" x14ac:dyDescent="0.2">
      <c r="A15" s="26" t="s">
        <v>18</v>
      </c>
      <c r="B15" s="24">
        <f t="shared" ref="B15:O15" si="3">B14*B$11/1000</f>
        <v>3.5508987360000006</v>
      </c>
      <c r="C15" s="14">
        <f t="shared" si="3"/>
        <v>0.88494184800000031</v>
      </c>
      <c r="D15" s="14">
        <f t="shared" si="3"/>
        <v>12.038548536000002</v>
      </c>
      <c r="E15" s="14">
        <f t="shared" si="3"/>
        <v>3.2549905080000001</v>
      </c>
      <c r="F15" s="14">
        <f t="shared" si="3"/>
        <v>7.5099467520000012</v>
      </c>
      <c r="G15" s="14">
        <f t="shared" si="3"/>
        <v>2.6297800200000006</v>
      </c>
      <c r="H15" s="14">
        <f t="shared" si="3"/>
        <v>9.7526806650000015</v>
      </c>
      <c r="I15" s="14">
        <f t="shared" si="3"/>
        <v>3.177534906</v>
      </c>
      <c r="J15" s="14">
        <f t="shared" si="3"/>
        <v>14.757147405</v>
      </c>
      <c r="K15" s="14">
        <f t="shared" si="3"/>
        <v>2.7132651000000005</v>
      </c>
      <c r="L15" s="14">
        <f t="shared" si="3"/>
        <v>14.262962112000002</v>
      </c>
      <c r="M15" s="14">
        <f t="shared" si="3"/>
        <v>2.6993509200000001</v>
      </c>
      <c r="N15" s="14">
        <f t="shared" si="3"/>
        <v>4.6009555200000012</v>
      </c>
      <c r="O15" s="19">
        <f t="shared" si="3"/>
        <v>1.0713918600000001</v>
      </c>
      <c r="P15" s="51">
        <f>SUM(B15:O15)</f>
        <v>82.904394888000013</v>
      </c>
    </row>
    <row r="16" spans="1:16" ht="26.25" thickBot="1" x14ac:dyDescent="0.25">
      <c r="A16" s="27" t="s">
        <v>14</v>
      </c>
      <c r="B16" s="49">
        <f>B13-B15</f>
        <v>14.203594944000002</v>
      </c>
      <c r="C16" s="18">
        <f t="shared" ref="C16:O16" si="4">C13-C15</f>
        <v>3.5397673920000008</v>
      </c>
      <c r="D16" s="18">
        <f t="shared" si="4"/>
        <v>48.154194144000009</v>
      </c>
      <c r="E16" s="18">
        <f t="shared" si="4"/>
        <v>13.019962032</v>
      </c>
      <c r="F16" s="18">
        <f t="shared" si="4"/>
        <v>30.039787008000001</v>
      </c>
      <c r="G16" s="18">
        <f t="shared" si="4"/>
        <v>10.51912008</v>
      </c>
      <c r="H16" s="18">
        <f t="shared" si="4"/>
        <v>39.010722659999999</v>
      </c>
      <c r="I16" s="18">
        <f t="shared" si="4"/>
        <v>12.710139623999998</v>
      </c>
      <c r="J16" s="18">
        <f t="shared" si="4"/>
        <v>59.028589619999991</v>
      </c>
      <c r="K16" s="18">
        <f t="shared" si="4"/>
        <v>10.8530604</v>
      </c>
      <c r="L16" s="18">
        <f t="shared" si="4"/>
        <v>57.051848447999994</v>
      </c>
      <c r="M16" s="18">
        <f t="shared" si="4"/>
        <v>10.79740368</v>
      </c>
      <c r="N16" s="18">
        <f t="shared" si="4"/>
        <v>18.403822079999998</v>
      </c>
      <c r="O16" s="20">
        <f t="shared" si="4"/>
        <v>4.2855674399999995</v>
      </c>
      <c r="P16" s="52">
        <f>SUM(B16:O16)</f>
        <v>331.61757955200005</v>
      </c>
    </row>
    <row r="17" spans="1:16" x14ac:dyDescent="0.2">
      <c r="H17" s="3"/>
    </row>
    <row r="19" spans="1:16" ht="23.25" thickBot="1" x14ac:dyDescent="0.5">
      <c r="A19" s="7" t="s">
        <v>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5.5" x14ac:dyDescent="0.2">
      <c r="A20" s="74" t="s">
        <v>67</v>
      </c>
      <c r="B20" s="98">
        <f>Lamps!C7</f>
        <v>849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5.5" x14ac:dyDescent="0.2">
      <c r="A21" s="101" t="s">
        <v>45</v>
      </c>
      <c r="B21" s="102">
        <v>150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ht="26.25" thickBot="1" x14ac:dyDescent="0.25">
      <c r="A22" s="103" t="s">
        <v>44</v>
      </c>
      <c r="B22" s="104">
        <v>32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ht="29.25" customHeight="1" thickBot="1" x14ac:dyDescent="0.25">
      <c r="A23" s="75" t="s">
        <v>9</v>
      </c>
      <c r="B23" s="174" t="s">
        <v>22</v>
      </c>
      <c r="C23" s="175"/>
      <c r="D23" s="174" t="s">
        <v>24</v>
      </c>
      <c r="E23" s="175"/>
      <c r="F23" s="174" t="s">
        <v>23</v>
      </c>
      <c r="G23" s="175"/>
      <c r="H23" s="174" t="s">
        <v>25</v>
      </c>
      <c r="I23" s="175"/>
      <c r="J23" s="174" t="s">
        <v>26</v>
      </c>
      <c r="K23" s="175"/>
      <c r="L23" s="174" t="s">
        <v>27</v>
      </c>
      <c r="M23" s="175"/>
      <c r="N23" s="174" t="s">
        <v>28</v>
      </c>
      <c r="O23" s="175"/>
      <c r="P23" s="171" t="s">
        <v>30</v>
      </c>
    </row>
    <row r="24" spans="1:16" ht="13.5" thickBot="1" x14ac:dyDescent="0.25">
      <c r="A24" s="75" t="s">
        <v>10</v>
      </c>
      <c r="B24" s="82" t="s">
        <v>6</v>
      </c>
      <c r="C24" s="83" t="s">
        <v>7</v>
      </c>
      <c r="D24" s="83" t="s">
        <v>6</v>
      </c>
      <c r="E24" s="83" t="s">
        <v>7</v>
      </c>
      <c r="F24" s="83" t="s">
        <v>6</v>
      </c>
      <c r="G24" s="83" t="s">
        <v>7</v>
      </c>
      <c r="H24" s="83" t="s">
        <v>6</v>
      </c>
      <c r="I24" s="83" t="s">
        <v>7</v>
      </c>
      <c r="J24" s="83" t="s">
        <v>6</v>
      </c>
      <c r="K24" s="83" t="s">
        <v>7</v>
      </c>
      <c r="L24" s="83" t="s">
        <v>6</v>
      </c>
      <c r="M24" s="83" t="s">
        <v>7</v>
      </c>
      <c r="N24" s="83" t="s">
        <v>6</v>
      </c>
      <c r="O24" s="84" t="s">
        <v>7</v>
      </c>
      <c r="P24" s="172"/>
    </row>
    <row r="25" spans="1:16" x14ac:dyDescent="0.2">
      <c r="A25" s="75" t="s">
        <v>13</v>
      </c>
      <c r="B25" s="17">
        <f t="shared" ref="B25:O25" si="5">B8</f>
        <v>16</v>
      </c>
      <c r="C25" s="17">
        <f t="shared" si="5"/>
        <v>6</v>
      </c>
      <c r="D25" s="17">
        <f t="shared" si="5"/>
        <v>63</v>
      </c>
      <c r="E25" s="17">
        <f t="shared" si="5"/>
        <v>29</v>
      </c>
      <c r="F25" s="17">
        <f t="shared" si="5"/>
        <v>64</v>
      </c>
      <c r="G25" s="17">
        <f t="shared" si="5"/>
        <v>28</v>
      </c>
      <c r="H25" s="15">
        <f t="shared" si="5"/>
        <v>65</v>
      </c>
      <c r="I25" s="15">
        <f t="shared" si="5"/>
        <v>26</v>
      </c>
      <c r="J25" s="15">
        <f t="shared" si="5"/>
        <v>65</v>
      </c>
      <c r="K25" s="15">
        <f t="shared" si="5"/>
        <v>26</v>
      </c>
      <c r="L25" s="15">
        <f t="shared" si="5"/>
        <v>62</v>
      </c>
      <c r="M25" s="15">
        <f t="shared" si="5"/>
        <v>30</v>
      </c>
      <c r="N25" s="15">
        <f t="shared" si="5"/>
        <v>64</v>
      </c>
      <c r="O25" s="15">
        <f t="shared" si="5"/>
        <v>28</v>
      </c>
      <c r="P25" s="172"/>
    </row>
    <row r="26" spans="1:16" ht="25.5" x14ac:dyDescent="0.2">
      <c r="A26" s="75" t="s">
        <v>11</v>
      </c>
      <c r="B26" s="15">
        <v>9.48</v>
      </c>
      <c r="C26" s="15">
        <v>8.19</v>
      </c>
      <c r="D26" s="15">
        <v>8.93</v>
      </c>
      <c r="E26" s="15">
        <v>7.37</v>
      </c>
      <c r="F26" s="15">
        <v>8.5299999999999994</v>
      </c>
      <c r="G26" s="15">
        <v>7.86</v>
      </c>
      <c r="H26" s="15">
        <v>9.1</v>
      </c>
      <c r="I26" s="15">
        <v>7.88</v>
      </c>
      <c r="J26" s="15">
        <v>9.6999999999999993</v>
      </c>
      <c r="K26" s="15">
        <v>8.2899999999999991</v>
      </c>
      <c r="L26" s="15">
        <v>10.42</v>
      </c>
      <c r="M26" s="15">
        <v>8.2799999999999994</v>
      </c>
      <c r="N26" s="15">
        <v>4.38</v>
      </c>
      <c r="O26" s="15">
        <v>3.82</v>
      </c>
      <c r="P26" s="172"/>
    </row>
    <row r="27" spans="1:16" x14ac:dyDescent="0.2">
      <c r="A27" s="75" t="s">
        <v>8</v>
      </c>
      <c r="B27" s="36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37">
        <v>0</v>
      </c>
      <c r="P27" s="172"/>
    </row>
    <row r="28" spans="1:16" ht="25.5" x14ac:dyDescent="0.2">
      <c r="A28" s="75" t="s">
        <v>12</v>
      </c>
      <c r="B28" s="150">
        <v>1.2270000000000001</v>
      </c>
      <c r="C28" s="151">
        <v>1.2270000000000001</v>
      </c>
      <c r="D28" s="151">
        <v>1.2270000000000001</v>
      </c>
      <c r="E28" s="151">
        <v>1.2270000000000001</v>
      </c>
      <c r="F28" s="151">
        <v>1.2270000000000001</v>
      </c>
      <c r="G28" s="151">
        <v>1.2270000000000001</v>
      </c>
      <c r="H28" s="151">
        <v>1.2270000000000001</v>
      </c>
      <c r="I28" s="151">
        <v>1.2270000000000001</v>
      </c>
      <c r="J28" s="151">
        <v>1.2270000000000001</v>
      </c>
      <c r="K28" s="151">
        <v>1.2270000000000001</v>
      </c>
      <c r="L28" s="151">
        <v>1.2270000000000001</v>
      </c>
      <c r="M28" s="151">
        <v>1.2270000000000001</v>
      </c>
      <c r="N28" s="151">
        <v>1.2270000000000001</v>
      </c>
      <c r="O28" s="152">
        <v>1.2270000000000001</v>
      </c>
      <c r="P28" s="173"/>
    </row>
    <row r="29" spans="1:16" ht="25.5" x14ac:dyDescent="0.2">
      <c r="A29" s="75" t="s">
        <v>16</v>
      </c>
      <c r="B29" s="55">
        <f t="shared" ref="B29:O29" si="6">B$26*B$25*($B20*0.15)</f>
        <v>19316.448</v>
      </c>
      <c r="C29" s="56">
        <f t="shared" si="6"/>
        <v>6257.9789999999994</v>
      </c>
      <c r="D29" s="56">
        <f t="shared" si="6"/>
        <v>71645.836500000005</v>
      </c>
      <c r="E29" s="56">
        <f t="shared" si="6"/>
        <v>27218.515499999998</v>
      </c>
      <c r="F29" s="56">
        <f t="shared" si="6"/>
        <v>69522.911999999997</v>
      </c>
      <c r="G29" s="56">
        <f t="shared" si="6"/>
        <v>28027.188000000002</v>
      </c>
      <c r="H29" s="56">
        <f t="shared" si="6"/>
        <v>75327.524999999994</v>
      </c>
      <c r="I29" s="56">
        <f t="shared" si="6"/>
        <v>26091.467999999997</v>
      </c>
      <c r="J29" s="56">
        <f t="shared" si="6"/>
        <v>80294.175000000003</v>
      </c>
      <c r="K29" s="56">
        <f t="shared" si="6"/>
        <v>27449.018999999993</v>
      </c>
      <c r="L29" s="56">
        <f t="shared" si="6"/>
        <v>82273.193999999989</v>
      </c>
      <c r="M29" s="56">
        <f t="shared" si="6"/>
        <v>31633.739999999994</v>
      </c>
      <c r="N29" s="56">
        <f t="shared" si="6"/>
        <v>35698.752</v>
      </c>
      <c r="O29" s="57">
        <f t="shared" si="6"/>
        <v>13621.355999999998</v>
      </c>
      <c r="P29" s="61">
        <f>SUM(B29:O29)</f>
        <v>594378.10799999989</v>
      </c>
    </row>
    <row r="30" spans="1:16" ht="25.5" x14ac:dyDescent="0.2">
      <c r="A30" s="75" t="s">
        <v>15</v>
      </c>
      <c r="B30" s="36">
        <f>B29*(1-B27)*B$28/1000</f>
        <v>23.701281696000002</v>
      </c>
      <c r="C30" s="15">
        <f t="shared" ref="C30:O30" si="7">C29*(1-C27)*C$28/1000</f>
        <v>7.6785402329999997</v>
      </c>
      <c r="D30" s="15">
        <f t="shared" si="7"/>
        <v>87.909441385500017</v>
      </c>
      <c r="E30" s="15">
        <f t="shared" si="7"/>
        <v>33.397118518500001</v>
      </c>
      <c r="F30" s="15">
        <f t="shared" si="7"/>
        <v>85.304613024000005</v>
      </c>
      <c r="G30" s="15">
        <f t="shared" si="7"/>
        <v>34.389359676000005</v>
      </c>
      <c r="H30" s="15">
        <f t="shared" si="7"/>
        <v>92.426873174999997</v>
      </c>
      <c r="I30" s="15">
        <f t="shared" si="7"/>
        <v>32.014231236000001</v>
      </c>
      <c r="J30" s="15">
        <f t="shared" si="7"/>
        <v>98.520952725000015</v>
      </c>
      <c r="K30" s="15">
        <f t="shared" si="7"/>
        <v>33.679946312999995</v>
      </c>
      <c r="L30" s="15">
        <f t="shared" si="7"/>
        <v>100.94920903799999</v>
      </c>
      <c r="M30" s="15">
        <f t="shared" si="7"/>
        <v>38.814598979999992</v>
      </c>
      <c r="N30" s="15">
        <f t="shared" si="7"/>
        <v>43.802368704000003</v>
      </c>
      <c r="O30" s="37">
        <f t="shared" si="7"/>
        <v>16.713403811999999</v>
      </c>
      <c r="P30" s="61">
        <f>SUM(B30:O30)</f>
        <v>729.30193851600006</v>
      </c>
    </row>
    <row r="31" spans="1:16" ht="25.5" x14ac:dyDescent="0.2">
      <c r="A31" s="75" t="s">
        <v>17</v>
      </c>
      <c r="B31" s="36">
        <f t="shared" ref="B31:O31" si="8">B$26*B$25*($B20*0.032)</f>
        <v>4120.8422399999999</v>
      </c>
      <c r="C31" s="15">
        <f t="shared" si="8"/>
        <v>1335.0355199999999</v>
      </c>
      <c r="D31" s="15">
        <f t="shared" si="8"/>
        <v>15284.44512</v>
      </c>
      <c r="E31" s="15">
        <f t="shared" si="8"/>
        <v>5806.6166399999993</v>
      </c>
      <c r="F31" s="15">
        <f t="shared" si="8"/>
        <v>14831.554559999999</v>
      </c>
      <c r="G31" s="15">
        <f t="shared" si="8"/>
        <v>5979.1334400000005</v>
      </c>
      <c r="H31" s="15">
        <f t="shared" si="8"/>
        <v>16069.871999999999</v>
      </c>
      <c r="I31" s="15">
        <f t="shared" si="8"/>
        <v>5566.1798399999998</v>
      </c>
      <c r="J31" s="15">
        <f t="shared" si="8"/>
        <v>17129.423999999999</v>
      </c>
      <c r="K31" s="15">
        <f t="shared" si="8"/>
        <v>5855.7907199999991</v>
      </c>
      <c r="L31" s="15">
        <f t="shared" si="8"/>
        <v>17551.614719999998</v>
      </c>
      <c r="M31" s="15">
        <f t="shared" si="8"/>
        <v>6748.5311999999994</v>
      </c>
      <c r="N31" s="15">
        <f t="shared" si="8"/>
        <v>7615.7337599999992</v>
      </c>
      <c r="O31" s="37">
        <f t="shared" si="8"/>
        <v>2905.8892799999999</v>
      </c>
      <c r="P31" s="61">
        <f>SUM(B31:O31)</f>
        <v>126800.66304</v>
      </c>
    </row>
    <row r="32" spans="1:16" ht="25.5" x14ac:dyDescent="0.2">
      <c r="A32" s="75" t="s">
        <v>18</v>
      </c>
      <c r="B32" s="36">
        <f t="shared" ref="B32:O32" si="9">B31*B$28/1000</f>
        <v>5.0562734284799999</v>
      </c>
      <c r="C32" s="15">
        <f t="shared" si="9"/>
        <v>1.63808858304</v>
      </c>
      <c r="D32" s="15">
        <f t="shared" si="9"/>
        <v>18.754014162240001</v>
      </c>
      <c r="E32" s="15">
        <f t="shared" si="9"/>
        <v>7.1247186172799992</v>
      </c>
      <c r="F32" s="15">
        <f t="shared" si="9"/>
        <v>18.198317445120001</v>
      </c>
      <c r="G32" s="15">
        <f t="shared" si="9"/>
        <v>7.3363967308800007</v>
      </c>
      <c r="H32" s="15">
        <f t="shared" si="9"/>
        <v>19.717732943999998</v>
      </c>
      <c r="I32" s="15">
        <f t="shared" si="9"/>
        <v>6.82970266368</v>
      </c>
      <c r="J32" s="15">
        <f t="shared" si="9"/>
        <v>21.017803248</v>
      </c>
      <c r="K32" s="15">
        <f t="shared" si="9"/>
        <v>7.1850552134399992</v>
      </c>
      <c r="L32" s="15">
        <f t="shared" si="9"/>
        <v>21.535831261439998</v>
      </c>
      <c r="M32" s="15">
        <f t="shared" si="9"/>
        <v>8.2804477824000013</v>
      </c>
      <c r="N32" s="15">
        <f t="shared" si="9"/>
        <v>9.34450532352</v>
      </c>
      <c r="O32" s="37">
        <f t="shared" si="9"/>
        <v>3.5655261465600003</v>
      </c>
      <c r="P32" s="61">
        <f>SUM(B32:O32)</f>
        <v>155.58441355007997</v>
      </c>
    </row>
    <row r="33" spans="1:16" ht="26.25" thickBot="1" x14ac:dyDescent="0.25">
      <c r="A33" s="76" t="s">
        <v>14</v>
      </c>
      <c r="B33" s="58">
        <f t="shared" ref="B33:O33" si="10">B30-B32</f>
        <v>18.645008267520002</v>
      </c>
      <c r="C33" s="59">
        <f t="shared" si="10"/>
        <v>6.0404516499599996</v>
      </c>
      <c r="D33" s="59">
        <f t="shared" si="10"/>
        <v>69.15542722326002</v>
      </c>
      <c r="E33" s="59">
        <f t="shared" si="10"/>
        <v>26.272399901220002</v>
      </c>
      <c r="F33" s="59">
        <f t="shared" si="10"/>
        <v>67.106295578880008</v>
      </c>
      <c r="G33" s="59">
        <f t="shared" si="10"/>
        <v>27.052962945120004</v>
      </c>
      <c r="H33" s="59">
        <f t="shared" si="10"/>
        <v>72.709140230999992</v>
      </c>
      <c r="I33" s="59">
        <f t="shared" si="10"/>
        <v>25.184528572320001</v>
      </c>
      <c r="J33" s="59">
        <f t="shared" si="10"/>
        <v>77.503149477000022</v>
      </c>
      <c r="K33" s="59">
        <f t="shared" si="10"/>
        <v>26.494891099559997</v>
      </c>
      <c r="L33" s="59">
        <f t="shared" si="10"/>
        <v>79.413377776559997</v>
      </c>
      <c r="M33" s="59">
        <f t="shared" si="10"/>
        <v>30.534151197599989</v>
      </c>
      <c r="N33" s="59">
        <f t="shared" si="10"/>
        <v>34.457863380480006</v>
      </c>
      <c r="O33" s="60">
        <f t="shared" si="10"/>
        <v>13.147877665439999</v>
      </c>
      <c r="P33" s="62">
        <f>SUM(B33:O33)</f>
        <v>573.71752496592001</v>
      </c>
    </row>
    <row r="35" spans="1:16" ht="23.25" thickBot="1" x14ac:dyDescent="0.5">
      <c r="A35" s="8" t="s">
        <v>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6.25" thickBot="1" x14ac:dyDescent="0.25">
      <c r="A36" s="112" t="s">
        <v>67</v>
      </c>
      <c r="B36" s="113">
        <f>B20+B3</f>
        <v>1794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6.25" customHeight="1" x14ac:dyDescent="0.2">
      <c r="A37" s="111" t="s">
        <v>9</v>
      </c>
      <c r="B37" s="187" t="s">
        <v>22</v>
      </c>
      <c r="C37" s="181"/>
      <c r="D37" s="180" t="s">
        <v>24</v>
      </c>
      <c r="E37" s="181"/>
      <c r="F37" s="180" t="s">
        <v>23</v>
      </c>
      <c r="G37" s="181"/>
      <c r="H37" s="180" t="s">
        <v>25</v>
      </c>
      <c r="I37" s="181"/>
      <c r="J37" s="180" t="s">
        <v>26</v>
      </c>
      <c r="K37" s="181"/>
      <c r="L37" s="180" t="s">
        <v>27</v>
      </c>
      <c r="M37" s="181"/>
      <c r="N37" s="180" t="s">
        <v>28</v>
      </c>
      <c r="O37" s="181"/>
      <c r="P37" s="177" t="s">
        <v>31</v>
      </c>
    </row>
    <row r="38" spans="1:16" ht="13.5" customHeight="1" thickBot="1" x14ac:dyDescent="0.25">
      <c r="A38" s="40" t="s">
        <v>10</v>
      </c>
      <c r="B38" s="39" t="s">
        <v>6</v>
      </c>
      <c r="C38" s="38" t="s">
        <v>7</v>
      </c>
      <c r="D38" s="38" t="s">
        <v>6</v>
      </c>
      <c r="E38" s="38" t="s">
        <v>7</v>
      </c>
      <c r="F38" s="38" t="s">
        <v>6</v>
      </c>
      <c r="G38" s="38" t="s">
        <v>7</v>
      </c>
      <c r="H38" s="38" t="s">
        <v>6</v>
      </c>
      <c r="I38" s="38" t="s">
        <v>7</v>
      </c>
      <c r="J38" s="38" t="s">
        <v>6</v>
      </c>
      <c r="K38" s="38" t="s">
        <v>7</v>
      </c>
      <c r="L38" s="38" t="s">
        <v>6</v>
      </c>
      <c r="M38" s="38" t="s">
        <v>7</v>
      </c>
      <c r="N38" s="38" t="s">
        <v>6</v>
      </c>
      <c r="O38" s="42" t="s">
        <v>7</v>
      </c>
      <c r="P38" s="178"/>
    </row>
    <row r="39" spans="1:16" ht="25.5" x14ac:dyDescent="0.2">
      <c r="A39" s="40" t="s">
        <v>16</v>
      </c>
      <c r="B39" s="63">
        <f t="shared" ref="B39:O43" si="11">B29+B12</f>
        <v>33786.288</v>
      </c>
      <c r="C39" s="64">
        <f t="shared" si="11"/>
        <v>9864.0990000000002</v>
      </c>
      <c r="D39" s="64">
        <f t="shared" si="11"/>
        <v>120702.6765</v>
      </c>
      <c r="E39" s="64">
        <f t="shared" si="11"/>
        <v>40482.535499999998</v>
      </c>
      <c r="F39" s="64">
        <f t="shared" si="11"/>
        <v>100125.79199999999</v>
      </c>
      <c r="G39" s="64">
        <f t="shared" si="11"/>
        <v>38743.487999999998</v>
      </c>
      <c r="H39" s="64">
        <f t="shared" si="11"/>
        <v>115069.5</v>
      </c>
      <c r="I39" s="64">
        <f t="shared" si="11"/>
        <v>39039.857999999993</v>
      </c>
      <c r="J39" s="64">
        <f t="shared" si="11"/>
        <v>140429.25</v>
      </c>
      <c r="K39" s="64">
        <f t="shared" si="11"/>
        <v>38505.518999999993</v>
      </c>
      <c r="L39" s="64">
        <f t="shared" si="11"/>
        <v>140394.47399999999</v>
      </c>
      <c r="M39" s="64">
        <f t="shared" si="11"/>
        <v>42633.539999999994</v>
      </c>
      <c r="N39" s="64">
        <f t="shared" si="11"/>
        <v>54447.551999999996</v>
      </c>
      <c r="O39" s="64">
        <f t="shared" si="11"/>
        <v>17987.255999999998</v>
      </c>
      <c r="P39" s="65">
        <f>SUM(B39:O39)</f>
        <v>932211.8280000001</v>
      </c>
    </row>
    <row r="40" spans="1:16" ht="25.5" x14ac:dyDescent="0.2">
      <c r="A40" s="40" t="s">
        <v>15</v>
      </c>
      <c r="B40" s="66">
        <f t="shared" si="11"/>
        <v>41.455775376000005</v>
      </c>
      <c r="C40" s="67">
        <f t="shared" si="11"/>
        <v>12.103249473000002</v>
      </c>
      <c r="D40" s="67">
        <f t="shared" si="11"/>
        <v>148.10218406550001</v>
      </c>
      <c r="E40" s="67">
        <f t="shared" si="11"/>
        <v>49.672071058500002</v>
      </c>
      <c r="F40" s="67">
        <f t="shared" si="11"/>
        <v>122.854346784</v>
      </c>
      <c r="G40" s="67">
        <f t="shared" si="11"/>
        <v>47.538259776000004</v>
      </c>
      <c r="H40" s="67">
        <f t="shared" si="11"/>
        <v>141.19027649999998</v>
      </c>
      <c r="I40" s="67">
        <f t="shared" si="11"/>
        <v>47.901905765999999</v>
      </c>
      <c r="J40" s="67">
        <f t="shared" si="11"/>
        <v>172.30668975</v>
      </c>
      <c r="K40" s="67">
        <f t="shared" si="11"/>
        <v>47.246271812999993</v>
      </c>
      <c r="L40" s="67">
        <f t="shared" si="11"/>
        <v>172.264019598</v>
      </c>
      <c r="M40" s="67">
        <f t="shared" si="11"/>
        <v>52.311353579999995</v>
      </c>
      <c r="N40" s="67">
        <f t="shared" si="11"/>
        <v>66.807146304</v>
      </c>
      <c r="O40" s="67">
        <f t="shared" si="11"/>
        <v>22.070363111999999</v>
      </c>
      <c r="P40" s="65">
        <f t="shared" ref="P40:P43" si="12">SUM(B40:O40)</f>
        <v>1143.8239129560002</v>
      </c>
    </row>
    <row r="41" spans="1:16" ht="25.5" x14ac:dyDescent="0.2">
      <c r="A41" s="40" t="s">
        <v>17</v>
      </c>
      <c r="B41" s="66">
        <f t="shared" si="11"/>
        <v>7014.8102400000007</v>
      </c>
      <c r="C41" s="67">
        <f t="shared" si="11"/>
        <v>2056.2595200000001</v>
      </c>
      <c r="D41" s="67">
        <f t="shared" si="11"/>
        <v>25095.813119999999</v>
      </c>
      <c r="E41" s="67">
        <f t="shared" si="11"/>
        <v>8459.4206400000003</v>
      </c>
      <c r="F41" s="67">
        <f t="shared" si="11"/>
        <v>20952.130559999998</v>
      </c>
      <c r="G41" s="67">
        <f t="shared" si="11"/>
        <v>8122.3934400000007</v>
      </c>
      <c r="H41" s="67">
        <f t="shared" si="11"/>
        <v>24018.267</v>
      </c>
      <c r="I41" s="67">
        <f t="shared" si="11"/>
        <v>8155.8578399999997</v>
      </c>
      <c r="J41" s="67">
        <f t="shared" si="11"/>
        <v>29156.438999999998</v>
      </c>
      <c r="K41" s="67">
        <f t="shared" si="11"/>
        <v>8067.0907199999992</v>
      </c>
      <c r="L41" s="67">
        <f t="shared" si="11"/>
        <v>29175.870719999999</v>
      </c>
      <c r="M41" s="67">
        <f t="shared" si="11"/>
        <v>8948.4912000000004</v>
      </c>
      <c r="N41" s="67">
        <f t="shared" si="11"/>
        <v>11365.493759999999</v>
      </c>
      <c r="O41" s="67">
        <f t="shared" si="11"/>
        <v>3779.0692799999997</v>
      </c>
      <c r="P41" s="65">
        <f t="shared" si="12"/>
        <v>194367.40704000002</v>
      </c>
    </row>
    <row r="42" spans="1:16" ht="25.5" x14ac:dyDescent="0.2">
      <c r="A42" s="40" t="s">
        <v>18</v>
      </c>
      <c r="B42" s="66">
        <f t="shared" si="11"/>
        <v>8.6071721644800014</v>
      </c>
      <c r="C42" s="67">
        <f t="shared" si="11"/>
        <v>2.5230304310400005</v>
      </c>
      <c r="D42" s="67">
        <f t="shared" si="11"/>
        <v>30.792562698240005</v>
      </c>
      <c r="E42" s="67">
        <f t="shared" si="11"/>
        <v>10.37970912528</v>
      </c>
      <c r="F42" s="67">
        <f t="shared" si="11"/>
        <v>25.708264197120002</v>
      </c>
      <c r="G42" s="67">
        <f t="shared" si="11"/>
        <v>9.9661767508800008</v>
      </c>
      <c r="H42" s="67">
        <f t="shared" si="11"/>
        <v>29.470413608999998</v>
      </c>
      <c r="I42" s="67">
        <f t="shared" si="11"/>
        <v>10.007237569680001</v>
      </c>
      <c r="J42" s="67">
        <f t="shared" si="11"/>
        <v>35.774950652999998</v>
      </c>
      <c r="K42" s="67">
        <f t="shared" si="11"/>
        <v>9.8983203134399993</v>
      </c>
      <c r="L42" s="67">
        <f t="shared" si="11"/>
        <v>35.798793373439999</v>
      </c>
      <c r="M42" s="67">
        <f t="shared" si="11"/>
        <v>10.979798702400002</v>
      </c>
      <c r="N42" s="67">
        <f t="shared" si="11"/>
        <v>13.945460843520001</v>
      </c>
      <c r="O42" s="67">
        <f t="shared" si="11"/>
        <v>4.6369180065600002</v>
      </c>
      <c r="P42" s="65">
        <f t="shared" si="12"/>
        <v>238.48880843807999</v>
      </c>
    </row>
    <row r="43" spans="1:16" ht="26.25" thickBot="1" x14ac:dyDescent="0.25">
      <c r="A43" s="41" t="s">
        <v>14</v>
      </c>
      <c r="B43" s="68">
        <f t="shared" si="11"/>
        <v>32.84860321152</v>
      </c>
      <c r="C43" s="69">
        <f t="shared" si="11"/>
        <v>9.5802190419599995</v>
      </c>
      <c r="D43" s="69">
        <f t="shared" si="11"/>
        <v>117.30962136726004</v>
      </c>
      <c r="E43" s="69">
        <f t="shared" si="11"/>
        <v>39.29236193322</v>
      </c>
      <c r="F43" s="69">
        <f t="shared" si="11"/>
        <v>97.146082586880013</v>
      </c>
      <c r="G43" s="69">
        <f t="shared" si="11"/>
        <v>37.572083025120008</v>
      </c>
      <c r="H43" s="69">
        <f t="shared" si="11"/>
        <v>111.71986289099999</v>
      </c>
      <c r="I43" s="69">
        <f t="shared" si="11"/>
        <v>37.894668196319998</v>
      </c>
      <c r="J43" s="69">
        <f t="shared" si="11"/>
        <v>136.53173909700001</v>
      </c>
      <c r="K43" s="69">
        <f t="shared" si="11"/>
        <v>37.347951499559997</v>
      </c>
      <c r="L43" s="69">
        <f t="shared" si="11"/>
        <v>136.46522622455998</v>
      </c>
      <c r="M43" s="69">
        <f t="shared" si="11"/>
        <v>41.331554877599991</v>
      </c>
      <c r="N43" s="69">
        <f t="shared" si="11"/>
        <v>52.861685460480004</v>
      </c>
      <c r="O43" s="69">
        <f t="shared" si="11"/>
        <v>17.433445105440001</v>
      </c>
      <c r="P43" s="65">
        <f t="shared" si="12"/>
        <v>905.33510451791983</v>
      </c>
    </row>
  </sheetData>
  <mergeCells count="25">
    <mergeCell ref="L37:M37"/>
    <mergeCell ref="N37:O37"/>
    <mergeCell ref="P37:P38"/>
    <mergeCell ref="B37:C37"/>
    <mergeCell ref="D37:E37"/>
    <mergeCell ref="F37:G37"/>
    <mergeCell ref="H37:I37"/>
    <mergeCell ref="J37:K37"/>
    <mergeCell ref="L6:M6"/>
    <mergeCell ref="N6:O6"/>
    <mergeCell ref="P6:P11"/>
    <mergeCell ref="B23:C23"/>
    <mergeCell ref="D23:E23"/>
    <mergeCell ref="F23:G23"/>
    <mergeCell ref="H23:I23"/>
    <mergeCell ref="J23:K23"/>
    <mergeCell ref="L23:M23"/>
    <mergeCell ref="N23:O23"/>
    <mergeCell ref="J6:K6"/>
    <mergeCell ref="P23:P28"/>
    <mergeCell ref="A1:D1"/>
    <mergeCell ref="B6:C6"/>
    <mergeCell ref="D6:E6"/>
    <mergeCell ref="F6:G6"/>
    <mergeCell ref="H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Normal="100" workbookViewId="0">
      <pane xSplit="1" topLeftCell="I1" activePane="topRight" state="frozen"/>
      <selection pane="topRight" activeCell="O15" sqref="O15:R18"/>
    </sheetView>
  </sheetViews>
  <sheetFormatPr defaultRowHeight="12.75" x14ac:dyDescent="0.2"/>
  <cols>
    <col min="1" max="1" width="19" customWidth="1"/>
    <col min="2" max="2" width="15.42578125" customWidth="1"/>
    <col min="3" max="3" width="16" customWidth="1"/>
    <col min="4" max="4" width="11.42578125" customWidth="1"/>
    <col min="5" max="5" width="12.140625" customWidth="1"/>
    <col min="6" max="6" width="14" style="11" customWidth="1"/>
    <col min="7" max="10" width="13.5703125" style="11" customWidth="1"/>
    <col min="11" max="11" width="16.28515625" style="11" customWidth="1"/>
    <col min="12" max="12" width="13.5703125" style="11" customWidth="1"/>
    <col min="13" max="15" width="13.5703125" customWidth="1"/>
    <col min="16" max="16" width="20.5703125" customWidth="1"/>
    <col min="17" max="18" width="12.28515625" bestFit="1" customWidth="1"/>
    <col min="19" max="19" width="12.140625" bestFit="1" customWidth="1"/>
  </cols>
  <sheetData>
    <row r="1" spans="1:20" ht="24" customHeight="1" x14ac:dyDescent="0.2">
      <c r="B1" s="176" t="s">
        <v>39</v>
      </c>
      <c r="C1" s="176"/>
      <c r="P1" s="2"/>
      <c r="Q1" s="2"/>
      <c r="R1" s="2"/>
      <c r="S1" s="2"/>
      <c r="T1" s="2"/>
    </row>
    <row r="2" spans="1:20" ht="23.25" thickBot="1" x14ac:dyDescent="0.5">
      <c r="A2" s="12"/>
      <c r="B2" s="8" t="s">
        <v>46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</row>
    <row r="3" spans="1:20" ht="26.25" thickBot="1" x14ac:dyDescent="0.25">
      <c r="A3" s="77" t="s">
        <v>67</v>
      </c>
      <c r="B3" s="33">
        <f>Lamps!B9</f>
        <v>11048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ht="12.75" customHeight="1" x14ac:dyDescent="0.2">
      <c r="A4" s="40" t="s">
        <v>9</v>
      </c>
      <c r="B4" s="180" t="s">
        <v>22</v>
      </c>
      <c r="C4" s="181"/>
      <c r="D4" s="180" t="s">
        <v>24</v>
      </c>
      <c r="E4" s="181"/>
      <c r="F4" s="180" t="s">
        <v>23</v>
      </c>
      <c r="G4" s="181"/>
      <c r="H4" s="180" t="s">
        <v>25</v>
      </c>
      <c r="I4" s="181"/>
      <c r="J4" s="180" t="s">
        <v>26</v>
      </c>
      <c r="K4" s="181"/>
      <c r="L4" s="180" t="s">
        <v>27</v>
      </c>
      <c r="M4" s="181"/>
      <c r="N4" s="180" t="s">
        <v>28</v>
      </c>
      <c r="O4" s="181"/>
      <c r="P4" s="188" t="s">
        <v>31</v>
      </c>
    </row>
    <row r="5" spans="1:20" ht="13.5" thickBot="1" x14ac:dyDescent="0.25">
      <c r="A5" s="40" t="s">
        <v>10</v>
      </c>
      <c r="B5" s="39" t="s">
        <v>6</v>
      </c>
      <c r="C5" s="38" t="s">
        <v>7</v>
      </c>
      <c r="D5" s="38" t="s">
        <v>6</v>
      </c>
      <c r="E5" s="38" t="s">
        <v>7</v>
      </c>
      <c r="F5" s="38" t="s">
        <v>6</v>
      </c>
      <c r="G5" s="38" t="s">
        <v>7</v>
      </c>
      <c r="H5" s="38" t="s">
        <v>6</v>
      </c>
      <c r="I5" s="38" t="s">
        <v>7</v>
      </c>
      <c r="J5" s="38" t="s">
        <v>6</v>
      </c>
      <c r="K5" s="38" t="s">
        <v>7</v>
      </c>
      <c r="L5" s="38" t="s">
        <v>6</v>
      </c>
      <c r="M5" s="38" t="s">
        <v>7</v>
      </c>
      <c r="N5" s="38" t="s">
        <v>6</v>
      </c>
      <c r="O5" s="42" t="s">
        <v>7</v>
      </c>
      <c r="P5" s="189"/>
    </row>
    <row r="6" spans="1:20" ht="25.5" x14ac:dyDescent="0.2">
      <c r="A6" s="40" t="s">
        <v>16</v>
      </c>
      <c r="B6" s="63">
        <f>Schools!B39+Kindergartens!B39+Medicine!B39+Other!B39</f>
        <v>222017.89300000001</v>
      </c>
      <c r="C6" s="63">
        <f>Schools!C39+Kindergartens!C39+Medicine!C39+Other!C39</f>
        <v>29564.304000000004</v>
      </c>
      <c r="D6" s="63">
        <f>Schools!D39+Kindergartens!D39+Medicine!D39+Other!D39</f>
        <v>680408.41749999998</v>
      </c>
      <c r="E6" s="63">
        <f>Schools!E39+Kindergartens!E39+Medicine!E39+Other!E39</f>
        <v>123933.8425</v>
      </c>
      <c r="F6" s="63">
        <f>Schools!F39+Kindergartens!F39+Medicine!F39+Other!F39</f>
        <v>412575.728</v>
      </c>
      <c r="G6" s="63">
        <f>Schools!G39+Kindergartens!G39+Medicine!G39+Other!G39</f>
        <v>90785.807000000001</v>
      </c>
      <c r="H6" s="63">
        <f>Schools!H39+Kindergartens!H39+Medicine!H39+Other!H39</f>
        <v>708705.98499999999</v>
      </c>
      <c r="I6" s="63">
        <f>Schools!I39+Kindergartens!I39+Medicine!I39+Other!I39</f>
        <v>124777.13299999999</v>
      </c>
      <c r="J6" s="63">
        <f>Schools!J39+Kindergartens!J39+Medicine!J39+Other!J39</f>
        <v>918065.59000000008</v>
      </c>
      <c r="K6" s="63">
        <f>Schools!K39+Kindergartens!K39+Medicine!K39+Other!K39</f>
        <v>117373.85399999999</v>
      </c>
      <c r="L6" s="63">
        <f>Schools!L39+Kindergartens!L39+Medicine!L39+Other!L39</f>
        <v>801092.91400000011</v>
      </c>
      <c r="M6" s="63">
        <f>Schools!M39+Kindergartens!M39+Medicine!M39+Other!M39</f>
        <v>130427.295</v>
      </c>
      <c r="N6" s="63">
        <f>Schools!N39+Kindergartens!N39+Medicine!N39+Other!N39</f>
        <v>260363.89799999999</v>
      </c>
      <c r="O6" s="63">
        <f>Schools!O39+Kindergartens!O39+Medicine!O39+Other!O39</f>
        <v>50019.963000000003</v>
      </c>
      <c r="P6" s="65">
        <f>SUM(B6:O6)</f>
        <v>4670112.6240000008</v>
      </c>
    </row>
    <row r="7" spans="1:20" ht="25.5" x14ac:dyDescent="0.2">
      <c r="A7" s="40" t="s">
        <v>15</v>
      </c>
      <c r="B7" s="63">
        <f>Schools!B40+Kindergartens!B40+Medicine!B40+Other!B40</f>
        <v>272.41595471100004</v>
      </c>
      <c r="C7" s="63">
        <f>Schools!C40+Kindergartens!C40+Medicine!C40+Other!C40</f>
        <v>36.275401008000003</v>
      </c>
      <c r="D7" s="63">
        <f>Schools!D40+Kindergartens!D40+Medicine!D40+Other!D40</f>
        <v>834.86112827250008</v>
      </c>
      <c r="E7" s="63">
        <f>Schools!E40+Kindergartens!E40+Medicine!E40+Other!E40</f>
        <v>152.06682474750002</v>
      </c>
      <c r="F7" s="63">
        <f>Schools!F40+Kindergartens!F40+Medicine!F40+Other!F40</f>
        <v>506.23041825600001</v>
      </c>
      <c r="G7" s="63">
        <f>Schools!G40+Kindergartens!G40+Medicine!G40+Other!G40</f>
        <v>111.39418518900001</v>
      </c>
      <c r="H7" s="63">
        <f>Schools!H40+Kindergartens!H40+Medicine!H40+Other!H40</f>
        <v>869.58224359500002</v>
      </c>
      <c r="I7" s="63">
        <f>Schools!I40+Kindergartens!I40+Medicine!I40+Other!I40</f>
        <v>153.10154219100002</v>
      </c>
      <c r="J7" s="63">
        <f>Schools!J40+Kindergartens!J40+Medicine!J40+Other!J40</f>
        <v>1126.4664789300002</v>
      </c>
      <c r="K7" s="63">
        <f>Schools!K40+Kindergartens!K40+Medicine!K40+Other!K40</f>
        <v>144.01771885799999</v>
      </c>
      <c r="L7" s="63">
        <f>Schools!L40+Kindergartens!L40+Medicine!L40+Other!L40</f>
        <v>982.94100547800008</v>
      </c>
      <c r="M7" s="63">
        <f>Schools!M40+Kindergartens!M40+Medicine!M40+Other!M40</f>
        <v>160.03429096500003</v>
      </c>
      <c r="N7" s="63">
        <f>Schools!N40+Kindergartens!N40+Medicine!N40+Other!N40</f>
        <v>319.46650284599997</v>
      </c>
      <c r="O7" s="63">
        <f>Schools!O40+Kindergartens!O40+Medicine!O40+Other!O40</f>
        <v>61.374494600999995</v>
      </c>
      <c r="P7" s="65">
        <f t="shared" ref="P7:P9" si="0">SUM(B7:O7)</f>
        <v>5730.2281896480008</v>
      </c>
    </row>
    <row r="8" spans="1:20" ht="25.5" x14ac:dyDescent="0.2">
      <c r="A8" s="40" t="s">
        <v>17</v>
      </c>
      <c r="B8" s="63">
        <f>Schools!B41+Kindergartens!B41+Medicine!B41+Other!B41</f>
        <v>45317.611239999998</v>
      </c>
      <c r="C8" s="63">
        <f>Schools!C41+Kindergartens!C41+Medicine!C41+Other!C41</f>
        <v>6036.3637200000012</v>
      </c>
      <c r="D8" s="63">
        <f>Schools!D41+Kindergartens!D41+Medicine!D41+Other!D41</f>
        <v>138399.47492000001</v>
      </c>
      <c r="E8" s="63">
        <f>Schools!E41+Kindergartens!E41+Medicine!E41+Other!E41</f>
        <v>25363.852840000003</v>
      </c>
      <c r="F8" s="63">
        <f>Schools!F41+Kindergartens!F41+Medicine!F41+Other!F41</f>
        <v>83823.967359999995</v>
      </c>
      <c r="G8" s="63">
        <f>Schools!G41+Kindergartens!G41+Medicine!G41+Other!G41</f>
        <v>18620.776440000001</v>
      </c>
      <c r="H8" s="63">
        <f>Schools!H41+Kindergartens!H41+Medicine!H41+Other!H41</f>
        <v>144602.601</v>
      </c>
      <c r="I8" s="63">
        <f>Schools!I41+Kindergartens!I41+Medicine!I41+Other!I41</f>
        <v>25534.946840000001</v>
      </c>
      <c r="J8" s="63">
        <f>Schools!J41+Kindergartens!J41+Medicine!J41+Other!J41</f>
        <v>187477.91399999999</v>
      </c>
      <c r="K8" s="63">
        <f>Schools!K41+Kindergartens!K41+Medicine!K41+Other!K41</f>
        <v>24039.683720000001</v>
      </c>
      <c r="L8" s="63">
        <f>Schools!L41+Kindergartens!L41+Medicine!L41+Other!L41</f>
        <v>163511.80952000001</v>
      </c>
      <c r="M8" s="63">
        <f>Schools!M41+Kindergartens!M41+Medicine!M41+Other!M41</f>
        <v>26736.376199999999</v>
      </c>
      <c r="N8" s="63">
        <f>Schools!N41+Kindergartens!N41+Medicine!N41+Other!N41</f>
        <v>52892.916559999998</v>
      </c>
      <c r="O8" s="63">
        <f>Schools!O41+Kindergartens!O41+Medicine!O41+Other!O41</f>
        <v>10257.44188</v>
      </c>
      <c r="P8" s="65">
        <f t="shared" si="0"/>
        <v>952615.73624</v>
      </c>
    </row>
    <row r="9" spans="1:20" ht="25.5" x14ac:dyDescent="0.2">
      <c r="A9" s="40" t="s">
        <v>18</v>
      </c>
      <c r="B9" s="63">
        <f>Schools!B42+Kindergartens!B42+Medicine!B42+Other!B42</f>
        <v>55.60470899148001</v>
      </c>
      <c r="C9" s="63">
        <f>Schools!C42+Kindergartens!C42+Medicine!C42+Other!C42</f>
        <v>7.4066182844400013</v>
      </c>
      <c r="D9" s="63">
        <f>Schools!D42+Kindergartens!D42+Medicine!D42+Other!D42</f>
        <v>169.81615572684001</v>
      </c>
      <c r="E9" s="63">
        <f>Schools!E42+Kindergartens!E42+Medicine!E42+Other!E42</f>
        <v>31.12144743468</v>
      </c>
      <c r="F9" s="63">
        <f>Schools!F42+Kindergartens!F42+Medicine!F42+Other!F42</f>
        <v>102.85200795072001</v>
      </c>
      <c r="G9" s="63">
        <f>Schools!G42+Kindergartens!G42+Medicine!G42+Other!G42</f>
        <v>22.847692691879999</v>
      </c>
      <c r="H9" s="63">
        <f>Schools!H42+Kindergartens!H42+Medicine!H42+Other!H42</f>
        <v>177.427391427</v>
      </c>
      <c r="I9" s="63">
        <f>Schools!I42+Kindergartens!I42+Medicine!I42+Other!I42</f>
        <v>31.331379772680002</v>
      </c>
      <c r="J9" s="63">
        <f>Schools!J42+Kindergartens!J42+Medicine!J42+Other!J42</f>
        <v>230.03540047800001</v>
      </c>
      <c r="K9" s="63">
        <f>Schools!K42+Kindergartens!K42+Medicine!K42+Other!K42</f>
        <v>29.49669192444</v>
      </c>
      <c r="L9" s="63">
        <f>Schools!L42+Kindergartens!L42+Medicine!L42+Other!L42</f>
        <v>200.62899028104002</v>
      </c>
      <c r="M9" s="63">
        <f>Schools!M42+Kindergartens!M42+Medicine!M42+Other!M42</f>
        <v>32.8055335974</v>
      </c>
      <c r="N9" s="63">
        <f>Schools!N42+Kindergartens!N42+Medicine!N42+Other!N42</f>
        <v>64.899608619120002</v>
      </c>
      <c r="O9" s="63">
        <f>Schools!O42+Kindergartens!O42+Medicine!O42+Other!O42</f>
        <v>12.585881186760002</v>
      </c>
      <c r="P9" s="65">
        <f t="shared" si="0"/>
        <v>1168.85950836648</v>
      </c>
    </row>
    <row r="10" spans="1:20" ht="26.25" thickBot="1" x14ac:dyDescent="0.25">
      <c r="A10" s="41" t="s">
        <v>14</v>
      </c>
      <c r="B10" s="63">
        <f>Schools!B43+Kindergartens!B43+Medicine!B43+Other!B43</f>
        <v>216.81124571952</v>
      </c>
      <c r="C10" s="63">
        <f>Schools!C43+Kindergartens!C43+Medicine!C43+Other!C43</f>
        <v>28.868782723560003</v>
      </c>
      <c r="D10" s="63">
        <f>Schools!D43+Kindergartens!D43+Medicine!D43+Other!D43</f>
        <v>665.04497254566013</v>
      </c>
      <c r="E10" s="63">
        <f>Schools!E43+Kindergartens!E43+Medicine!E43+Other!E43</f>
        <v>120.94537731282003</v>
      </c>
      <c r="F10" s="63">
        <f>Schools!F43+Kindergartens!F43+Medicine!F43+Other!F43</f>
        <v>403.37841030528006</v>
      </c>
      <c r="G10" s="63">
        <f>Schools!G43+Kindergartens!G43+Medicine!G43+Other!G43</f>
        <v>88.546492497120013</v>
      </c>
      <c r="H10" s="63">
        <f>Schools!H43+Kindergartens!H43+Medicine!H43+Other!H43</f>
        <v>692.15485216799993</v>
      </c>
      <c r="I10" s="63">
        <f>Schools!I43+Kindergartens!I43+Medicine!I43+Other!I43</f>
        <v>121.77016241832001</v>
      </c>
      <c r="J10" s="63">
        <f>Schools!J43+Kindergartens!J43+Medicine!J43+Other!J43</f>
        <v>896.43107845200007</v>
      </c>
      <c r="K10" s="63">
        <f>Schools!K43+Kindergartens!K43+Medicine!K43+Other!K43</f>
        <v>114.52102693356001</v>
      </c>
      <c r="L10" s="63">
        <f>Schools!L43+Kindergartens!L43+Medicine!L43+Other!L43</f>
        <v>782.31201519696003</v>
      </c>
      <c r="M10" s="63">
        <f>Schools!M43+Kindergartens!M43+Medicine!M43+Other!M43</f>
        <v>127.2287573676</v>
      </c>
      <c r="N10" s="63">
        <f>Schools!N43+Kindergartens!N43+Medicine!N43+Other!N43</f>
        <v>254.56689422688001</v>
      </c>
      <c r="O10" s="63">
        <f>Schools!O43+Kindergartens!O43+Medicine!O43+Other!O43</f>
        <v>48.788613414240004</v>
      </c>
      <c r="P10" s="65">
        <f>SUM(B10:O10)</f>
        <v>4561.3686812815213</v>
      </c>
    </row>
    <row r="15" spans="1:20" x14ac:dyDescent="0.2">
      <c r="P15" s="1"/>
    </row>
    <row r="21" spans="10:10" x14ac:dyDescent="0.2">
      <c r="J21" s="13"/>
    </row>
  </sheetData>
  <mergeCells count="9">
    <mergeCell ref="B1:C1"/>
    <mergeCell ref="N4:O4"/>
    <mergeCell ref="P4:P5"/>
    <mergeCell ref="B4:C4"/>
    <mergeCell ref="D4:E4"/>
    <mergeCell ref="F4:G4"/>
    <mergeCell ref="H4:I4"/>
    <mergeCell ref="J4:K4"/>
    <mergeCell ref="L4:M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topLeftCell="A4" zoomScaleNormal="100" workbookViewId="0">
      <selection activeCell="D4" sqref="D4"/>
    </sheetView>
  </sheetViews>
  <sheetFormatPr defaultRowHeight="12.75" x14ac:dyDescent="0.2"/>
  <cols>
    <col min="1" max="1" width="17" customWidth="1"/>
    <col min="2" max="2" width="16" customWidth="1"/>
    <col min="3" max="3" width="13.5703125" customWidth="1"/>
    <col min="4" max="4" width="14.85546875" customWidth="1"/>
    <col min="5" max="5" width="14" customWidth="1"/>
    <col min="6" max="10" width="13.5703125" customWidth="1"/>
    <col min="11" max="11" width="12.5703125" bestFit="1" customWidth="1"/>
    <col min="12" max="12" width="15.42578125" customWidth="1"/>
    <col min="13" max="13" width="16" customWidth="1"/>
    <col min="14" max="14" width="11.42578125" customWidth="1"/>
    <col min="15" max="15" width="12.140625" customWidth="1"/>
    <col min="16" max="16" width="14" customWidth="1"/>
    <col min="17" max="21" width="13.5703125" customWidth="1"/>
  </cols>
  <sheetData>
    <row r="1" spans="1:21" ht="38.25" customHeight="1" thickBot="1" x14ac:dyDescent="0.25">
      <c r="A1" s="214" t="s">
        <v>48</v>
      </c>
      <c r="B1" s="214"/>
      <c r="C1" s="214"/>
      <c r="D1" s="214"/>
      <c r="E1" s="214"/>
    </row>
    <row r="2" spans="1:21" ht="38.25" customHeight="1" thickBot="1" x14ac:dyDescent="0.25"/>
    <row r="3" spans="1:21" ht="84" customHeight="1" x14ac:dyDescent="0.2">
      <c r="A3" s="115" t="s">
        <v>49</v>
      </c>
      <c r="B3" s="116" t="s">
        <v>50</v>
      </c>
      <c r="C3" s="116" t="s">
        <v>51</v>
      </c>
      <c r="D3" s="116" t="s">
        <v>52</v>
      </c>
      <c r="E3" s="117" t="s">
        <v>53</v>
      </c>
    </row>
    <row r="4" spans="1:21" ht="38.25" customHeight="1" x14ac:dyDescent="0.25">
      <c r="A4" s="118" t="s">
        <v>54</v>
      </c>
      <c r="B4" s="119">
        <f>J21+J35+Total!B9+Total!C9+Total!D9+Total!E9+Total!F9+Total!G9+Total!H9+Total!I9</f>
        <v>686.6772770992801</v>
      </c>
      <c r="C4" s="119">
        <v>0</v>
      </c>
      <c r="D4" s="119">
        <f>J19+J33+Total!F7+Total!G7+Total!H7+Total!I7+Total!E7+Total!D7+Total!C7+Total!B7</f>
        <v>3368.0522923244998</v>
      </c>
      <c r="E4" s="120">
        <f>J22+J36+Total!B10+Total!C10+Total!D10+Total!E10+Total!F10+Total!G10+Total!H10+Total!I10</f>
        <v>2681.3750152252205</v>
      </c>
    </row>
    <row r="5" spans="1:21" ht="38.25" customHeight="1" x14ac:dyDescent="0.25">
      <c r="A5" s="118" t="s">
        <v>55</v>
      </c>
      <c r="B5" s="119">
        <f>U21+U35+Total!L9+Total!M9+Total!N9+Total!O9</f>
        <v>482.1822312672</v>
      </c>
      <c r="C5" s="119">
        <v>0</v>
      </c>
      <c r="D5" s="119">
        <f>U19+U33+Total!L7+Total!M7+Total!N7+Total!O7</f>
        <v>2362.1758973235005</v>
      </c>
      <c r="E5" s="120">
        <f>U22+U36+Total!L10+Total!M10+Total!N10+Total!O10</f>
        <v>1879.9936660563001</v>
      </c>
    </row>
    <row r="6" spans="1:21" ht="38.25" customHeight="1" thickBot="1" x14ac:dyDescent="0.3">
      <c r="A6" s="121" t="s">
        <v>56</v>
      </c>
      <c r="B6" s="122">
        <f>SUM(B4:B5)</f>
        <v>1168.85950836648</v>
      </c>
      <c r="C6" s="122">
        <v>0</v>
      </c>
      <c r="D6" s="122">
        <f>SUM(D4:D5)</f>
        <v>5730.2281896479999</v>
      </c>
      <c r="E6" s="123">
        <f>SUM(E4:E5)</f>
        <v>4561.3686812815204</v>
      </c>
    </row>
    <row r="7" spans="1:21" ht="38.25" customHeight="1" thickBot="1" x14ac:dyDescent="0.3">
      <c r="A7" s="144" t="s">
        <v>68</v>
      </c>
      <c r="B7" s="143">
        <f>Total!P9</f>
        <v>1168.85950836648</v>
      </c>
      <c r="C7" s="145">
        <v>0</v>
      </c>
      <c r="D7" s="146">
        <f>Total!P7</f>
        <v>5730.2281896480008</v>
      </c>
      <c r="E7" s="142">
        <f>Total!P10</f>
        <v>4561.3686812815213</v>
      </c>
    </row>
    <row r="8" spans="1:21" ht="38.25" customHeight="1" x14ac:dyDescent="0.2">
      <c r="A8" s="215" t="s">
        <v>57</v>
      </c>
      <c r="B8" s="215"/>
      <c r="C8" s="215"/>
      <c r="D8" s="215"/>
      <c r="E8" s="215"/>
    </row>
    <row r="9" spans="1:21" ht="21.75" customHeight="1" x14ac:dyDescent="0.2"/>
    <row r="10" spans="1:21" ht="18" customHeight="1" thickBot="1" x14ac:dyDescent="0.3">
      <c r="A10" s="216" t="s">
        <v>58</v>
      </c>
      <c r="B10" s="217"/>
      <c r="C10" s="217"/>
      <c r="E10" s="11"/>
      <c r="F10" s="11"/>
      <c r="G10" s="11"/>
      <c r="H10" s="11"/>
      <c r="I10" s="11"/>
      <c r="J10" s="11"/>
      <c r="L10" s="218" t="s">
        <v>59</v>
      </c>
      <c r="M10" s="218"/>
      <c r="N10" s="218"/>
      <c r="O10" s="218"/>
    </row>
    <row r="11" spans="1:21" ht="25.5" customHeight="1" x14ac:dyDescent="0.2">
      <c r="A11" s="124" t="s">
        <v>19</v>
      </c>
      <c r="B11" s="219" t="s">
        <v>20</v>
      </c>
      <c r="C11" s="220"/>
      <c r="D11" s="219" t="s">
        <v>37</v>
      </c>
      <c r="E11" s="220"/>
      <c r="F11" s="219" t="s">
        <v>38</v>
      </c>
      <c r="G11" s="221"/>
      <c r="H11" s="219" t="s">
        <v>47</v>
      </c>
      <c r="I11" s="220"/>
      <c r="J11" s="222" t="s">
        <v>0</v>
      </c>
      <c r="L11" s="124" t="s">
        <v>19</v>
      </c>
      <c r="M11" s="202" t="s">
        <v>20</v>
      </c>
      <c r="N11" s="225"/>
      <c r="O11" s="202" t="s">
        <v>37</v>
      </c>
      <c r="P11" s="225"/>
      <c r="Q11" s="202" t="s">
        <v>38</v>
      </c>
      <c r="R11" s="203"/>
      <c r="S11" s="212" t="s">
        <v>47</v>
      </c>
      <c r="T11" s="212"/>
      <c r="U11" s="204" t="s">
        <v>0</v>
      </c>
    </row>
    <row r="12" spans="1:21" ht="38.25" x14ac:dyDescent="0.2">
      <c r="A12" s="125" t="s">
        <v>60</v>
      </c>
      <c r="B12" s="206">
        <v>2718</v>
      </c>
      <c r="C12" s="207"/>
      <c r="D12" s="206">
        <v>2281</v>
      </c>
      <c r="E12" s="207"/>
      <c r="F12" s="206">
        <v>2135</v>
      </c>
      <c r="G12" s="208"/>
      <c r="H12" s="206">
        <v>945</v>
      </c>
      <c r="I12" s="207"/>
      <c r="J12" s="223"/>
      <c r="L12" s="125" t="s">
        <v>60</v>
      </c>
      <c r="M12" s="209">
        <f>Lamps!B4</f>
        <v>2718</v>
      </c>
      <c r="N12" s="210"/>
      <c r="O12" s="209">
        <f>Lamps!B5</f>
        <v>2281</v>
      </c>
      <c r="P12" s="210"/>
      <c r="Q12" s="209">
        <f>Lamps!B6</f>
        <v>2135</v>
      </c>
      <c r="R12" s="211"/>
      <c r="S12" s="213">
        <f>Lamps!B7</f>
        <v>945</v>
      </c>
      <c r="T12" s="213"/>
      <c r="U12" s="205"/>
    </row>
    <row r="13" spans="1:21" ht="25.5" x14ac:dyDescent="0.2">
      <c r="A13" s="125" t="s">
        <v>10</v>
      </c>
      <c r="B13" s="46" t="s">
        <v>6</v>
      </c>
      <c r="C13" s="46" t="s">
        <v>7</v>
      </c>
      <c r="D13" s="46" t="s">
        <v>6</v>
      </c>
      <c r="E13" s="46" t="s">
        <v>7</v>
      </c>
      <c r="F13" s="46" t="s">
        <v>6</v>
      </c>
      <c r="G13" s="47" t="s">
        <v>7</v>
      </c>
      <c r="H13" s="46" t="s">
        <v>6</v>
      </c>
      <c r="I13" s="47" t="s">
        <v>7</v>
      </c>
      <c r="J13" s="223"/>
      <c r="L13" s="125" t="s">
        <v>10</v>
      </c>
      <c r="M13" s="127" t="s">
        <v>6</v>
      </c>
      <c r="N13" s="127" t="s">
        <v>7</v>
      </c>
      <c r="O13" s="127" t="s">
        <v>6</v>
      </c>
      <c r="P13" s="127" t="s">
        <v>7</v>
      </c>
      <c r="Q13" s="127" t="s">
        <v>6</v>
      </c>
      <c r="R13" s="133" t="s">
        <v>7</v>
      </c>
      <c r="S13" s="135" t="s">
        <v>6</v>
      </c>
      <c r="T13" s="135" t="s">
        <v>7</v>
      </c>
      <c r="U13" s="205"/>
    </row>
    <row r="14" spans="1:21" x14ac:dyDescent="0.2">
      <c r="A14" s="125" t="s">
        <v>13</v>
      </c>
      <c r="B14" s="46">
        <v>22</v>
      </c>
      <c r="C14" s="46">
        <v>9</v>
      </c>
      <c r="D14" s="46">
        <v>22</v>
      </c>
      <c r="E14" s="46">
        <v>9</v>
      </c>
      <c r="F14" s="46">
        <v>27</v>
      </c>
      <c r="G14" s="126">
        <v>4</v>
      </c>
      <c r="H14" s="47">
        <v>22</v>
      </c>
      <c r="I14" s="47">
        <v>9</v>
      </c>
      <c r="J14" s="223"/>
      <c r="L14" s="125" t="s">
        <v>13</v>
      </c>
      <c r="M14" s="127">
        <v>43</v>
      </c>
      <c r="N14" s="127">
        <v>17</v>
      </c>
      <c r="O14" s="127">
        <v>43</v>
      </c>
      <c r="P14" s="127">
        <v>17</v>
      </c>
      <c r="Q14" s="127">
        <v>51</v>
      </c>
      <c r="R14" s="133">
        <v>9</v>
      </c>
      <c r="S14" s="135">
        <v>43</v>
      </c>
      <c r="T14" s="135">
        <v>17</v>
      </c>
      <c r="U14" s="205"/>
    </row>
    <row r="15" spans="1:21" ht="25.5" x14ac:dyDescent="0.2">
      <c r="A15" s="125" t="s">
        <v>11</v>
      </c>
      <c r="B15" s="46">
        <f>Schools!J9</f>
        <v>11.07</v>
      </c>
      <c r="C15" s="46">
        <f>Schools!K9</f>
        <v>2.73</v>
      </c>
      <c r="D15" s="46">
        <f>Kindergartens!J9</f>
        <v>9.59</v>
      </c>
      <c r="E15" s="46">
        <f>Kindergartens!K9</f>
        <v>3.36</v>
      </c>
      <c r="F15" s="46">
        <f>Medicine!J9</f>
        <v>13.83</v>
      </c>
      <c r="G15" s="126">
        <f>Medicine!K9</f>
        <v>8.91</v>
      </c>
      <c r="H15" s="47">
        <f>Other!J9</f>
        <v>9.7899999999999991</v>
      </c>
      <c r="I15" s="47">
        <f>Other!K9</f>
        <v>4.5</v>
      </c>
      <c r="J15" s="223"/>
      <c r="L15" s="125" t="s">
        <v>11</v>
      </c>
      <c r="M15" s="127">
        <f t="shared" ref="M15:T15" si="0">B15</f>
        <v>11.07</v>
      </c>
      <c r="N15" s="127">
        <f t="shared" si="0"/>
        <v>2.73</v>
      </c>
      <c r="O15" s="127">
        <f t="shared" si="0"/>
        <v>9.59</v>
      </c>
      <c r="P15" s="127">
        <f t="shared" si="0"/>
        <v>3.36</v>
      </c>
      <c r="Q15" s="127">
        <f t="shared" si="0"/>
        <v>13.83</v>
      </c>
      <c r="R15" s="133">
        <f t="shared" si="0"/>
        <v>8.91</v>
      </c>
      <c r="S15" s="135">
        <f t="shared" si="0"/>
        <v>9.7899999999999991</v>
      </c>
      <c r="T15" s="135">
        <f t="shared" si="0"/>
        <v>4.5</v>
      </c>
      <c r="U15" s="205"/>
    </row>
    <row r="16" spans="1:21" ht="25.5" x14ac:dyDescent="0.2">
      <c r="A16" s="125" t="s">
        <v>8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7">
        <v>0</v>
      </c>
      <c r="H16" s="47">
        <v>0</v>
      </c>
      <c r="I16" s="126">
        <v>0</v>
      </c>
      <c r="J16" s="223"/>
      <c r="L16" s="125" t="s">
        <v>8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33">
        <v>0</v>
      </c>
      <c r="S16" s="135">
        <v>0</v>
      </c>
      <c r="T16" s="135">
        <v>0</v>
      </c>
      <c r="U16" s="205"/>
    </row>
    <row r="17" spans="1:21" ht="25.5" x14ac:dyDescent="0.2">
      <c r="A17" s="125" t="s">
        <v>12</v>
      </c>
      <c r="B17" s="46">
        <v>1.2270000000000001</v>
      </c>
      <c r="C17" s="46">
        <v>1.2270000000000001</v>
      </c>
      <c r="D17" s="46">
        <v>1.2270000000000001</v>
      </c>
      <c r="E17" s="46">
        <v>1.2270000000000001</v>
      </c>
      <c r="F17" s="46">
        <v>1.2270000000000001</v>
      </c>
      <c r="G17" s="47">
        <v>1.2270000000000001</v>
      </c>
      <c r="H17" s="47">
        <v>1.2270000000000001</v>
      </c>
      <c r="I17" s="126">
        <v>1.2270000000000001</v>
      </c>
      <c r="J17" s="224"/>
      <c r="L17" s="125" t="s">
        <v>12</v>
      </c>
      <c r="M17" s="127">
        <v>1.2270000000000001</v>
      </c>
      <c r="N17" s="127">
        <v>1.2270000000000001</v>
      </c>
      <c r="O17" s="127">
        <v>1.2270000000000001</v>
      </c>
      <c r="P17" s="127">
        <v>1.2270000000000001</v>
      </c>
      <c r="Q17" s="127">
        <v>1.2270000000000001</v>
      </c>
      <c r="R17" s="133">
        <v>1.2270000000000001</v>
      </c>
      <c r="S17" s="135">
        <v>1.2270000000000001</v>
      </c>
      <c r="T17" s="135">
        <v>1.2270000000000001</v>
      </c>
      <c r="U17" s="205"/>
    </row>
    <row r="18" spans="1:21" ht="51" x14ac:dyDescent="0.2">
      <c r="A18" s="125" t="s">
        <v>16</v>
      </c>
      <c r="B18" s="46">
        <f>B12*B15*B14*0.1</f>
        <v>66194.172000000006</v>
      </c>
      <c r="C18" s="46">
        <f>B12*C15*C14*0.1</f>
        <v>6678.1260000000011</v>
      </c>
      <c r="D18" s="46">
        <f>D12*D15*D14*0.1</f>
        <v>48124.538</v>
      </c>
      <c r="E18" s="46">
        <f t="shared" ref="E18:G18" si="1">D12*E15*E14*0.1</f>
        <v>6897.7440000000006</v>
      </c>
      <c r="F18" s="46">
        <f>F12*F15*F14*0.1</f>
        <v>79723.035000000003</v>
      </c>
      <c r="G18" s="47">
        <f t="shared" si="1"/>
        <v>7609.1399999999994</v>
      </c>
      <c r="H18" s="47">
        <f>H12*H15*H14*0.1</f>
        <v>20353.41</v>
      </c>
      <c r="I18" s="47">
        <f t="shared" ref="I18" si="2">H12*I15*I14*0.1</f>
        <v>3827.25</v>
      </c>
      <c r="J18" s="137">
        <f>B18+C18+D18+E18+F18+G18+H18+I18</f>
        <v>239407.41500000001</v>
      </c>
      <c r="L18" s="125" t="s">
        <v>16</v>
      </c>
      <c r="M18" s="127">
        <f>M12*M15*M14*0.1</f>
        <v>129379.51800000003</v>
      </c>
      <c r="N18" s="127">
        <f>M12*N15*N14*0.1</f>
        <v>12614.238000000001</v>
      </c>
      <c r="O18" s="127">
        <f>O12*O15*O14*0.1</f>
        <v>94061.597000000009</v>
      </c>
      <c r="P18" s="127">
        <f t="shared" ref="P18" si="3">O12*P15*P14*0.1</f>
        <v>13029.072</v>
      </c>
      <c r="Q18" s="127">
        <f>Q12*Q15*Q14*0.1</f>
        <v>150587.95500000002</v>
      </c>
      <c r="R18" s="133">
        <f t="shared" ref="R18" si="4">Q12*R15*R14*0.1</f>
        <v>17120.564999999999</v>
      </c>
      <c r="S18" s="135">
        <f>S12*S15*S14*0.1</f>
        <v>39781.665000000001</v>
      </c>
      <c r="T18" s="135">
        <f t="shared" ref="T18" si="5">S12*T15*T14*0.1</f>
        <v>7229.25</v>
      </c>
      <c r="U18" s="138">
        <f>M18+N18+O18+P18+Q18+R18+S18+T18</f>
        <v>463803.86000000004</v>
      </c>
    </row>
    <row r="19" spans="1:21" ht="24" customHeight="1" x14ac:dyDescent="0.2">
      <c r="A19" s="125" t="s">
        <v>15</v>
      </c>
      <c r="B19" s="46">
        <f>(B18*(1-B16)*B17)/1000</f>
        <v>81.220249044000013</v>
      </c>
      <c r="C19" s="46">
        <f>(C18*(1-C16)*C17)/1000</f>
        <v>8.1940606020000022</v>
      </c>
      <c r="D19" s="46">
        <f t="shared" ref="D19:G19" si="6">(D18*(1-D16)*D17)/1000</f>
        <v>59.048808126000004</v>
      </c>
      <c r="E19" s="46">
        <f t="shared" si="6"/>
        <v>8.4635318880000021</v>
      </c>
      <c r="F19" s="46">
        <f t="shared" si="6"/>
        <v>97.820163945000004</v>
      </c>
      <c r="G19" s="47">
        <f t="shared" si="6"/>
        <v>9.3364147799999984</v>
      </c>
      <c r="H19" s="47">
        <f t="shared" ref="H19:I19" si="7">(H18*(1-H16)*H17)/1000</f>
        <v>24.973634069999999</v>
      </c>
      <c r="I19" s="47">
        <f t="shared" si="7"/>
        <v>4.6960357500000001</v>
      </c>
      <c r="J19" s="137">
        <f t="shared" ref="J19:J22" si="8">B19+C19+D19+E19+F19+G19+H19+I19</f>
        <v>293.75289820500006</v>
      </c>
      <c r="L19" s="125" t="s">
        <v>15</v>
      </c>
      <c r="M19" s="127">
        <f>(M18*(1-M16)*M17)/1000</f>
        <v>158.74866858600004</v>
      </c>
      <c r="N19" s="127">
        <f>(N18*(1-N16)*N17)/1000</f>
        <v>15.477670026000004</v>
      </c>
      <c r="O19" s="127">
        <f t="shared" ref="O19:R19" si="9">(O18*(1-O16)*O17)/1000</f>
        <v>115.41357951900002</v>
      </c>
      <c r="P19" s="127">
        <f t="shared" si="9"/>
        <v>15.986671344000003</v>
      </c>
      <c r="Q19" s="127">
        <f t="shared" si="9"/>
        <v>184.77142078500003</v>
      </c>
      <c r="R19" s="133">
        <f t="shared" si="9"/>
        <v>21.006933255</v>
      </c>
      <c r="S19" s="135">
        <f t="shared" ref="S19:T19" si="10">(S18*(1-S16)*S17)/1000</f>
        <v>48.812102955</v>
      </c>
      <c r="T19" s="135">
        <f t="shared" si="10"/>
        <v>8.8702897499999995</v>
      </c>
      <c r="U19" s="138">
        <f t="shared" ref="U19:U22" si="11">M19+N19+O19+P19+Q19+R19+S19+T19</f>
        <v>569.08733622</v>
      </c>
    </row>
    <row r="20" spans="1:21" ht="51" x14ac:dyDescent="0.2">
      <c r="A20" s="125" t="s">
        <v>17</v>
      </c>
      <c r="B20" s="46">
        <f>B12*B15*B14*0.02</f>
        <v>13238.834400000002</v>
      </c>
      <c r="C20" s="46">
        <f>B12*C15*C14*0.02</f>
        <v>1335.6252000000002</v>
      </c>
      <c r="D20" s="46">
        <f>D12*D15*D14*0.02</f>
        <v>9624.9076000000005</v>
      </c>
      <c r="E20" s="46">
        <f t="shared" ref="E20:G20" si="12">D12*E15*E14*0.02</f>
        <v>1379.5488</v>
      </c>
      <c r="F20" s="46">
        <f>F12*F15*F14*0.02</f>
        <v>15944.607</v>
      </c>
      <c r="G20" s="47">
        <f t="shared" si="12"/>
        <v>1521.828</v>
      </c>
      <c r="H20" s="47">
        <f>H12*H15*H14*0.02</f>
        <v>4070.6819999999998</v>
      </c>
      <c r="I20" s="47">
        <f t="shared" ref="I20" si="13">H12*I15*I14*0.02</f>
        <v>765.45</v>
      </c>
      <c r="J20" s="137">
        <f t="shared" si="8"/>
        <v>47881.483</v>
      </c>
      <c r="L20" s="125" t="s">
        <v>17</v>
      </c>
      <c r="M20" s="127">
        <f>M12*M15*M14*0.02</f>
        <v>25875.903600000005</v>
      </c>
      <c r="N20" s="127">
        <f>M12*N15*N14*0.02</f>
        <v>2522.8476000000001</v>
      </c>
      <c r="O20" s="127">
        <f>O12*O15*O14*0.02</f>
        <v>18812.319400000004</v>
      </c>
      <c r="P20" s="127">
        <f t="shared" ref="P20" si="14">O12*P15*P14*0.02</f>
        <v>2605.8144000000002</v>
      </c>
      <c r="Q20" s="127">
        <f>Q12*Q15*Q14*0.02</f>
        <v>30117.591</v>
      </c>
      <c r="R20" s="133">
        <f t="shared" ref="R20" si="15">Q12*R15*R14*0.02</f>
        <v>3424.1129999999998</v>
      </c>
      <c r="S20" s="135">
        <f>S12*S15*S14*0.02</f>
        <v>7956.3329999999996</v>
      </c>
      <c r="T20" s="135">
        <f t="shared" ref="T20" si="16">S12*T15*T14*0.02</f>
        <v>1445.8500000000001</v>
      </c>
      <c r="U20" s="138">
        <f t="shared" si="11"/>
        <v>92760.772000000012</v>
      </c>
    </row>
    <row r="21" spans="1:21" ht="38.25" x14ac:dyDescent="0.2">
      <c r="A21" s="125" t="s">
        <v>18</v>
      </c>
      <c r="B21" s="46">
        <f>(B20*(1-B16)*B17)/1000</f>
        <v>16.244049808800003</v>
      </c>
      <c r="C21" s="46">
        <f>(C20*(1-C16)*C17)/1000</f>
        <v>1.6388121204000003</v>
      </c>
      <c r="D21" s="46">
        <f t="shared" ref="D21:G21" si="17">(D20*(1-D16)*D17)/1000</f>
        <v>11.8097616252</v>
      </c>
      <c r="E21" s="46">
        <f t="shared" si="17"/>
        <v>1.6927063776000002</v>
      </c>
      <c r="F21" s="46">
        <f t="shared" si="17"/>
        <v>19.564032789000002</v>
      </c>
      <c r="G21" s="47">
        <f t="shared" si="17"/>
        <v>1.8672829559999999</v>
      </c>
      <c r="H21" s="47">
        <f t="shared" ref="H21:I21" si="18">(H20*(1-H16)*H17)/1000</f>
        <v>4.9947268140000007</v>
      </c>
      <c r="I21" s="47">
        <f t="shared" si="18"/>
        <v>0.9392071500000001</v>
      </c>
      <c r="J21" s="137">
        <f t="shared" si="8"/>
        <v>58.750579641000009</v>
      </c>
      <c r="L21" s="125" t="s">
        <v>18</v>
      </c>
      <c r="M21" s="127">
        <f>(M20*(1-M16)*M17)/1000</f>
        <v>31.749733717200009</v>
      </c>
      <c r="N21" s="127">
        <f>(N20*(1-N16)*N17)/1000</f>
        <v>3.0955340052000002</v>
      </c>
      <c r="O21" s="127">
        <f t="shared" ref="O21:R21" si="19">(O20*(1-O16)*O17)/1000</f>
        <v>23.082715903800008</v>
      </c>
      <c r="P21" s="127">
        <f t="shared" si="19"/>
        <v>3.1973342688000006</v>
      </c>
      <c r="Q21" s="127">
        <f t="shared" si="19"/>
        <v>36.954284157000004</v>
      </c>
      <c r="R21" s="133">
        <f t="shared" si="19"/>
        <v>4.201386651</v>
      </c>
      <c r="S21" s="135">
        <f t="shared" ref="S21:T21" si="20">(S20*(1-S16)*S17)/1000</f>
        <v>9.7624205909999997</v>
      </c>
      <c r="T21" s="135">
        <f t="shared" si="20"/>
        <v>1.7740579500000004</v>
      </c>
      <c r="U21" s="138">
        <f t="shared" si="11"/>
        <v>113.81746724400001</v>
      </c>
    </row>
    <row r="22" spans="1:21" ht="39" thickBot="1" x14ac:dyDescent="0.25">
      <c r="A22" s="128" t="s">
        <v>14</v>
      </c>
      <c r="B22" s="129">
        <f>B19-B21</f>
        <v>64.976199235200014</v>
      </c>
      <c r="C22" s="129">
        <f>C19-C21</f>
        <v>6.5552484816000014</v>
      </c>
      <c r="D22" s="129">
        <f t="shared" ref="D22:G22" si="21">D19-D21</f>
        <v>47.239046500800001</v>
      </c>
      <c r="E22" s="129">
        <f t="shared" si="21"/>
        <v>6.7708255104000017</v>
      </c>
      <c r="F22" s="129">
        <f t="shared" si="21"/>
        <v>78.256131156000009</v>
      </c>
      <c r="G22" s="136">
        <f t="shared" si="21"/>
        <v>7.469131823999998</v>
      </c>
      <c r="H22" s="136">
        <f t="shared" ref="H22:I22" si="22">H19-H21</f>
        <v>19.978907255999999</v>
      </c>
      <c r="I22" s="136">
        <f t="shared" si="22"/>
        <v>3.7568286</v>
      </c>
      <c r="J22" s="137">
        <f t="shared" si="8"/>
        <v>235.00231856400001</v>
      </c>
      <c r="L22" s="128" t="s">
        <v>14</v>
      </c>
      <c r="M22" s="130">
        <f>M19-M21</f>
        <v>126.99893486880003</v>
      </c>
      <c r="N22" s="130">
        <f>N19-N21</f>
        <v>12.382136020800004</v>
      </c>
      <c r="O22" s="130">
        <f t="shared" ref="O22:R22" si="23">O19-O21</f>
        <v>92.330863615200016</v>
      </c>
      <c r="P22" s="130">
        <f t="shared" si="23"/>
        <v>12.789337075200002</v>
      </c>
      <c r="Q22" s="130">
        <f t="shared" si="23"/>
        <v>147.81713662800001</v>
      </c>
      <c r="R22" s="134">
        <f t="shared" si="23"/>
        <v>16.805546604</v>
      </c>
      <c r="S22" s="139">
        <f t="shared" ref="S22:T22" si="24">S19-S21</f>
        <v>39.049682363999999</v>
      </c>
      <c r="T22" s="139">
        <f t="shared" si="24"/>
        <v>7.0962317999999991</v>
      </c>
      <c r="U22" s="138">
        <f t="shared" si="11"/>
        <v>455.26986897600005</v>
      </c>
    </row>
    <row r="24" spans="1:21" ht="16.5" thickBot="1" x14ac:dyDescent="0.3">
      <c r="A24" s="200" t="s">
        <v>61</v>
      </c>
      <c r="B24" s="200"/>
      <c r="C24" s="200"/>
      <c r="L24" s="200" t="s">
        <v>62</v>
      </c>
      <c r="M24" s="201"/>
      <c r="N24" s="201"/>
    </row>
    <row r="25" spans="1:21" x14ac:dyDescent="0.2">
      <c r="A25" s="99" t="s">
        <v>19</v>
      </c>
      <c r="B25" s="193" t="s">
        <v>20</v>
      </c>
      <c r="C25" s="194"/>
      <c r="D25" s="193" t="s">
        <v>37</v>
      </c>
      <c r="E25" s="194"/>
      <c r="F25" s="193" t="s">
        <v>38</v>
      </c>
      <c r="G25" s="194"/>
      <c r="H25" s="193" t="s">
        <v>47</v>
      </c>
      <c r="I25" s="194"/>
      <c r="J25" s="195" t="s">
        <v>0</v>
      </c>
      <c r="L25" s="99" t="s">
        <v>9</v>
      </c>
      <c r="M25" s="193" t="s">
        <v>20</v>
      </c>
      <c r="N25" s="194"/>
      <c r="O25" s="193" t="s">
        <v>37</v>
      </c>
      <c r="P25" s="194"/>
      <c r="Q25" s="193" t="s">
        <v>38</v>
      </c>
      <c r="R25" s="194"/>
      <c r="S25" s="193" t="s">
        <v>47</v>
      </c>
      <c r="T25" s="194"/>
      <c r="U25" s="195" t="s">
        <v>0</v>
      </c>
    </row>
    <row r="26" spans="1:21" ht="38.25" x14ac:dyDescent="0.2">
      <c r="A26" s="101" t="s">
        <v>60</v>
      </c>
      <c r="B26" s="198">
        <f>Lamps!C4</f>
        <v>1170</v>
      </c>
      <c r="C26" s="199"/>
      <c r="D26" s="198">
        <f>Lamps!C5</f>
        <v>950</v>
      </c>
      <c r="E26" s="199"/>
      <c r="F26" s="198">
        <f>Lamps!C6</f>
        <v>0</v>
      </c>
      <c r="G26" s="199"/>
      <c r="H26" s="198">
        <f>Lamps!C7</f>
        <v>849</v>
      </c>
      <c r="I26" s="199"/>
      <c r="J26" s="196"/>
      <c r="L26" s="101" t="s">
        <v>63</v>
      </c>
      <c r="M26" s="198">
        <f>Lamps!C4</f>
        <v>1170</v>
      </c>
      <c r="N26" s="199"/>
      <c r="O26" s="198">
        <f>Lamps!C5</f>
        <v>950</v>
      </c>
      <c r="P26" s="199"/>
      <c r="Q26" s="198">
        <f>Lamps!C6</f>
        <v>0</v>
      </c>
      <c r="R26" s="199"/>
      <c r="S26" s="198">
        <f>Lamps!C7</f>
        <v>849</v>
      </c>
      <c r="T26" s="199"/>
      <c r="U26" s="196"/>
    </row>
    <row r="27" spans="1:21" x14ac:dyDescent="0.2">
      <c r="A27" s="101" t="s">
        <v>10</v>
      </c>
      <c r="B27" s="15" t="s">
        <v>6</v>
      </c>
      <c r="C27" s="15" t="s">
        <v>7</v>
      </c>
      <c r="D27" s="15" t="s">
        <v>6</v>
      </c>
      <c r="E27" s="15" t="s">
        <v>7</v>
      </c>
      <c r="F27" s="15" t="s">
        <v>6</v>
      </c>
      <c r="G27" s="15" t="s">
        <v>7</v>
      </c>
      <c r="H27" s="15" t="s">
        <v>6</v>
      </c>
      <c r="I27" s="15" t="s">
        <v>7</v>
      </c>
      <c r="J27" s="196"/>
      <c r="L27" s="101" t="s">
        <v>10</v>
      </c>
      <c r="M27" s="15" t="s">
        <v>6</v>
      </c>
      <c r="N27" s="15" t="s">
        <v>7</v>
      </c>
      <c r="O27" s="15" t="s">
        <v>6</v>
      </c>
      <c r="P27" s="15" t="s">
        <v>7</v>
      </c>
      <c r="Q27" s="15" t="s">
        <v>6</v>
      </c>
      <c r="R27" s="15" t="s">
        <v>7</v>
      </c>
      <c r="S27" s="15" t="s">
        <v>6</v>
      </c>
      <c r="T27" s="15" t="s">
        <v>7</v>
      </c>
      <c r="U27" s="196"/>
    </row>
    <row r="28" spans="1:21" x14ac:dyDescent="0.2">
      <c r="A28" s="101" t="s">
        <v>13</v>
      </c>
      <c r="B28" s="15">
        <f t="shared" ref="B28:I28" si="25">B14</f>
        <v>22</v>
      </c>
      <c r="C28" s="15">
        <f t="shared" si="25"/>
        <v>9</v>
      </c>
      <c r="D28" s="15">
        <f t="shared" si="25"/>
        <v>22</v>
      </c>
      <c r="E28" s="15">
        <f t="shared" si="25"/>
        <v>9</v>
      </c>
      <c r="F28" s="15">
        <f t="shared" si="25"/>
        <v>27</v>
      </c>
      <c r="G28" s="15">
        <f t="shared" si="25"/>
        <v>4</v>
      </c>
      <c r="H28" s="15">
        <f t="shared" si="25"/>
        <v>22</v>
      </c>
      <c r="I28" s="15">
        <f t="shared" si="25"/>
        <v>9</v>
      </c>
      <c r="J28" s="196"/>
      <c r="L28" s="101" t="s">
        <v>13</v>
      </c>
      <c r="M28" s="15">
        <f t="shared" ref="M28:T28" si="26">M14</f>
        <v>43</v>
      </c>
      <c r="N28" s="15">
        <f t="shared" si="26"/>
        <v>17</v>
      </c>
      <c r="O28" s="15">
        <f t="shared" si="26"/>
        <v>43</v>
      </c>
      <c r="P28" s="15">
        <f t="shared" si="26"/>
        <v>17</v>
      </c>
      <c r="Q28" s="15">
        <f t="shared" si="26"/>
        <v>51</v>
      </c>
      <c r="R28" s="15">
        <f t="shared" si="26"/>
        <v>9</v>
      </c>
      <c r="S28" s="15">
        <f t="shared" si="26"/>
        <v>43</v>
      </c>
      <c r="T28" s="15">
        <f t="shared" si="26"/>
        <v>17</v>
      </c>
      <c r="U28" s="196"/>
    </row>
    <row r="29" spans="1:21" ht="25.5" customHeight="1" x14ac:dyDescent="0.2">
      <c r="A29" s="101" t="s">
        <v>11</v>
      </c>
      <c r="B29" s="15">
        <f>Schools!J26</f>
        <v>10.17</v>
      </c>
      <c r="C29" s="15">
        <f>Schools!K26</f>
        <v>1.8</v>
      </c>
      <c r="D29" s="15">
        <f>Kindergartens!J26</f>
        <v>10.1</v>
      </c>
      <c r="E29" s="15">
        <f>Kindergartens!K26</f>
        <v>1.81</v>
      </c>
      <c r="F29" s="15">
        <f>Medicine!J26</f>
        <v>0</v>
      </c>
      <c r="G29" s="15">
        <f>Medicine!K26</f>
        <v>0</v>
      </c>
      <c r="H29" s="15">
        <f>Other!J26</f>
        <v>9.6999999999999993</v>
      </c>
      <c r="I29" s="15">
        <f>Other!K26</f>
        <v>8.2899999999999991</v>
      </c>
      <c r="J29" s="196"/>
      <c r="L29" s="101" t="s">
        <v>11</v>
      </c>
      <c r="M29" s="15">
        <f t="shared" ref="M29:T29" si="27">B29</f>
        <v>10.17</v>
      </c>
      <c r="N29" s="15">
        <f t="shared" si="27"/>
        <v>1.8</v>
      </c>
      <c r="O29" s="15">
        <f t="shared" si="27"/>
        <v>10.1</v>
      </c>
      <c r="P29" s="15">
        <f t="shared" si="27"/>
        <v>1.81</v>
      </c>
      <c r="Q29" s="15">
        <f t="shared" si="27"/>
        <v>0</v>
      </c>
      <c r="R29" s="15">
        <f t="shared" si="27"/>
        <v>0</v>
      </c>
      <c r="S29" s="15">
        <f t="shared" si="27"/>
        <v>9.6999999999999993</v>
      </c>
      <c r="T29" s="15">
        <f t="shared" si="27"/>
        <v>8.2899999999999991</v>
      </c>
      <c r="U29" s="196"/>
    </row>
    <row r="30" spans="1:21" ht="25.5" x14ac:dyDescent="0.2">
      <c r="A30" s="101" t="s">
        <v>8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96"/>
      <c r="L30" s="101" t="s">
        <v>8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96"/>
    </row>
    <row r="31" spans="1:21" ht="25.5" x14ac:dyDescent="0.2">
      <c r="A31" s="101" t="s">
        <v>12</v>
      </c>
      <c r="B31" s="15">
        <v>1.2270000000000001</v>
      </c>
      <c r="C31" s="15">
        <v>1.2270000000000001</v>
      </c>
      <c r="D31" s="15">
        <v>1.2270000000000001</v>
      </c>
      <c r="E31" s="15">
        <v>1.2270000000000001</v>
      </c>
      <c r="F31" s="15">
        <v>1.2270000000000001</v>
      </c>
      <c r="G31" s="15">
        <v>1.2270000000000001</v>
      </c>
      <c r="H31" s="15">
        <v>1.2270000000000001</v>
      </c>
      <c r="I31" s="15">
        <v>1.2270000000000001</v>
      </c>
      <c r="J31" s="197"/>
      <c r="L31" s="101" t="s">
        <v>12</v>
      </c>
      <c r="M31" s="15">
        <v>1.2270000000000001</v>
      </c>
      <c r="N31" s="15">
        <v>1.2270000000000001</v>
      </c>
      <c r="O31" s="15">
        <v>1.2270000000000001</v>
      </c>
      <c r="P31" s="15">
        <v>1.2270000000000001</v>
      </c>
      <c r="Q31" s="15">
        <v>1.2270000000000001</v>
      </c>
      <c r="R31" s="15">
        <v>1.2270000000000001</v>
      </c>
      <c r="S31" s="15">
        <v>1.2270000000000001</v>
      </c>
      <c r="T31" s="15">
        <v>1.2270000000000001</v>
      </c>
      <c r="U31" s="197"/>
    </row>
    <row r="32" spans="1:21" ht="51" x14ac:dyDescent="0.2">
      <c r="A32" s="101" t="s">
        <v>16</v>
      </c>
      <c r="B32" s="15">
        <f>B26*B29*B28*0.15</f>
        <v>39266.369999999995</v>
      </c>
      <c r="C32" s="15">
        <f>B26*C29*C28*0.15</f>
        <v>2843.1</v>
      </c>
      <c r="D32" s="15">
        <f t="shared" ref="D32:F32" si="28">D26*D29*D28*0.15</f>
        <v>31663.5</v>
      </c>
      <c r="E32" s="15">
        <f>D26*E29*E28*0.15</f>
        <v>2321.3249999999998</v>
      </c>
      <c r="F32" s="15">
        <f t="shared" si="28"/>
        <v>0</v>
      </c>
      <c r="G32" s="15">
        <f>F26*G29*G28*0.15</f>
        <v>0</v>
      </c>
      <c r="H32" s="15">
        <f t="shared" ref="H32" si="29">H26*H29*H28*0.15</f>
        <v>27176.489999999994</v>
      </c>
      <c r="I32" s="15">
        <f>H26*I29*I28*0.15</f>
        <v>9501.5834999999988</v>
      </c>
      <c r="J32" s="131">
        <f>B32+C32+D32+E32+F32+G32+H32+I32</f>
        <v>112772.36849999998</v>
      </c>
      <c r="L32" s="101" t="s">
        <v>16</v>
      </c>
      <c r="M32" s="15">
        <f>M26*M29*M28*0.15</f>
        <v>76747.904999999999</v>
      </c>
      <c r="N32" s="15">
        <f>M26*N29*N28*0.15</f>
        <v>5370.3</v>
      </c>
      <c r="O32" s="15">
        <f>O26*O29*O28*0.15</f>
        <v>61887.75</v>
      </c>
      <c r="P32" s="15">
        <f>O26*P29*P28*0.15</f>
        <v>4384.7249999999995</v>
      </c>
      <c r="Q32" s="15">
        <f>Q26*Q29*Q28*0.15</f>
        <v>0</v>
      </c>
      <c r="R32" s="15">
        <f>Q26*R29*R28*0.15</f>
        <v>0</v>
      </c>
      <c r="S32" s="15">
        <f>S26*S29*S28*0.15</f>
        <v>53117.68499999999</v>
      </c>
      <c r="T32" s="15">
        <f>S26*T29*T28*0.15</f>
        <v>17947.435499999996</v>
      </c>
      <c r="U32" s="131">
        <f>M32+N32+O32+P32+Q32+R32+S32+T32</f>
        <v>219455.80050000001</v>
      </c>
    </row>
    <row r="33" spans="1:21" ht="38.25" x14ac:dyDescent="0.2">
      <c r="A33" s="101" t="s">
        <v>15</v>
      </c>
      <c r="B33" s="15">
        <f>(B32*(1-B30)*B31)/1000</f>
        <v>48.179835990000001</v>
      </c>
      <c r="C33" s="15">
        <f>(C32*(1-C30)*C31)/1000</f>
        <v>3.4884837000000002</v>
      </c>
      <c r="D33" s="15">
        <f t="shared" ref="D33:G33" si="30">(D32*(1-D30)*D31)/1000</f>
        <v>38.851114500000001</v>
      </c>
      <c r="E33" s="15">
        <f t="shared" si="30"/>
        <v>2.8482657749999998</v>
      </c>
      <c r="F33" s="15">
        <f t="shared" si="30"/>
        <v>0</v>
      </c>
      <c r="G33" s="15">
        <f t="shared" si="30"/>
        <v>0</v>
      </c>
      <c r="H33" s="15">
        <f t="shared" ref="H33:I33" si="31">(H32*(1-H30)*H31)/1000</f>
        <v>33.34555323</v>
      </c>
      <c r="I33" s="15">
        <f t="shared" si="31"/>
        <v>11.6584429545</v>
      </c>
      <c r="J33" s="131">
        <f t="shared" ref="J33:J36" si="32">B33+C33+D33+E33+F33+G33+H33+I33</f>
        <v>138.3716961495</v>
      </c>
      <c r="L33" s="101" t="s">
        <v>15</v>
      </c>
      <c r="M33" s="15">
        <f>(M32*(1-M30)*M31)/1000</f>
        <v>94.169679435000006</v>
      </c>
      <c r="N33" s="15">
        <f>(N32*(1-N30)*N31)/1000</f>
        <v>6.5893581000000001</v>
      </c>
      <c r="O33" s="15">
        <f t="shared" ref="O33:R33" si="33">(O32*(1-O30)*O31)/1000</f>
        <v>75.936269250000009</v>
      </c>
      <c r="P33" s="15">
        <f t="shared" si="33"/>
        <v>5.3800575749999995</v>
      </c>
      <c r="Q33" s="15">
        <f t="shared" si="33"/>
        <v>0</v>
      </c>
      <c r="R33" s="15">
        <f t="shared" si="33"/>
        <v>0</v>
      </c>
      <c r="S33" s="15">
        <f t="shared" ref="S33:T33" si="34">(S32*(1-S30)*S31)/1000</f>
        <v>65.175399494999994</v>
      </c>
      <c r="T33" s="15">
        <f t="shared" si="34"/>
        <v>22.021503358499999</v>
      </c>
      <c r="U33" s="131">
        <f t="shared" ref="U33:U36" si="35">M33+N33+O33+P33+Q33+R33+S33+T33</f>
        <v>269.27226721350002</v>
      </c>
    </row>
    <row r="34" spans="1:21" ht="51" x14ac:dyDescent="0.2">
      <c r="A34" s="101" t="s">
        <v>17</v>
      </c>
      <c r="B34" s="15">
        <f>B26*B29*B28*0.032</f>
        <v>8376.8256000000001</v>
      </c>
      <c r="C34" s="15">
        <f>B26*C29*C28*0.032</f>
        <v>606.52800000000002</v>
      </c>
      <c r="D34" s="15">
        <f>D26*D29*D28*0.032</f>
        <v>6754.88</v>
      </c>
      <c r="E34" s="15">
        <f>D26*E29*E28*0.032</f>
        <v>495.21600000000001</v>
      </c>
      <c r="F34" s="15">
        <f>F26*F29*F28*0.032</f>
        <v>0</v>
      </c>
      <c r="G34" s="15">
        <f>F26*G29*G28*0.032</f>
        <v>0</v>
      </c>
      <c r="H34" s="15">
        <f>H26*H29*H28*0.032</f>
        <v>5797.6511999999993</v>
      </c>
      <c r="I34" s="15">
        <f>H26*I29*I28*0.032</f>
        <v>2027.0044799999998</v>
      </c>
      <c r="J34" s="131">
        <f t="shared" si="32"/>
        <v>24058.10528</v>
      </c>
      <c r="L34" s="101" t="s">
        <v>17</v>
      </c>
      <c r="M34" s="15">
        <f>M26*M29*M28*0.032</f>
        <v>16372.886400000001</v>
      </c>
      <c r="N34" s="15">
        <f>M26*N29*N28*0.032</f>
        <v>1145.664</v>
      </c>
      <c r="O34" s="15">
        <f>O26*O29*O28*0.032</f>
        <v>13202.720000000001</v>
      </c>
      <c r="P34" s="15">
        <f>O26*P29*P28*0.032</f>
        <v>935.40800000000002</v>
      </c>
      <c r="Q34" s="15">
        <f>Q26*Q29*Q28*0.032</f>
        <v>0</v>
      </c>
      <c r="R34" s="15">
        <f>Q26*R29*R28*0.032</f>
        <v>0</v>
      </c>
      <c r="S34" s="15">
        <f>S26*S29*S28*0.032</f>
        <v>11331.772799999999</v>
      </c>
      <c r="T34" s="15">
        <f>S26*T29*T28*0.032</f>
        <v>3828.7862399999995</v>
      </c>
      <c r="U34" s="131">
        <f t="shared" si="35"/>
        <v>46817.237439999997</v>
      </c>
    </row>
    <row r="35" spans="1:21" ht="38.25" x14ac:dyDescent="0.2">
      <c r="A35" s="101" t="s">
        <v>18</v>
      </c>
      <c r="B35" s="15">
        <f>(B34*(1-B30)*B31)/1000</f>
        <v>10.278365011200002</v>
      </c>
      <c r="C35" s="15">
        <f>(C34*(1-C30)*C31)/1000</f>
        <v>0.74420985600000011</v>
      </c>
      <c r="D35" s="15">
        <f t="shared" ref="D35:G35" si="36">(D34*(1-D30)*D31)/1000</f>
        <v>8.2882377599999995</v>
      </c>
      <c r="E35" s="15">
        <f t="shared" si="36"/>
        <v>0.60763003199999999</v>
      </c>
      <c r="F35" s="15">
        <f t="shared" si="36"/>
        <v>0</v>
      </c>
      <c r="G35" s="15">
        <f t="shared" si="36"/>
        <v>0</v>
      </c>
      <c r="H35" s="15">
        <f t="shared" ref="H35:I35" si="37">(H34*(1-H30)*H31)/1000</f>
        <v>7.1137180223999996</v>
      </c>
      <c r="I35" s="15">
        <f t="shared" si="37"/>
        <v>2.48713449696</v>
      </c>
      <c r="J35" s="131">
        <f t="shared" si="32"/>
        <v>29.51929517856</v>
      </c>
      <c r="L35" s="101" t="s">
        <v>18</v>
      </c>
      <c r="M35" s="15">
        <f>(M34*(1-M30)*M31)/1000</f>
        <v>20.089531612800002</v>
      </c>
      <c r="N35" s="15">
        <f>(N34*(1-N30)*N31)/1000</f>
        <v>1.4057297280000001</v>
      </c>
      <c r="O35" s="15">
        <f t="shared" ref="O35:R35" si="38">(O34*(1-O30)*O31)/1000</f>
        <v>16.199737440000003</v>
      </c>
      <c r="P35" s="15">
        <f t="shared" si="38"/>
        <v>1.1477456160000001</v>
      </c>
      <c r="Q35" s="15">
        <f t="shared" si="38"/>
        <v>0</v>
      </c>
      <c r="R35" s="15">
        <f t="shared" si="38"/>
        <v>0</v>
      </c>
      <c r="S35" s="15">
        <f t="shared" ref="S35:T35" si="39">(S34*(1-S30)*S31)/1000</f>
        <v>13.904085225599999</v>
      </c>
      <c r="T35" s="15">
        <f t="shared" si="39"/>
        <v>4.6979207164799996</v>
      </c>
      <c r="U35" s="131">
        <f t="shared" si="35"/>
        <v>57.444750338880006</v>
      </c>
    </row>
    <row r="36" spans="1:21" ht="39" thickBot="1" x14ac:dyDescent="0.25">
      <c r="A36" s="103" t="s">
        <v>14</v>
      </c>
      <c r="B36" s="59">
        <f>B33-B35</f>
        <v>37.901470978799999</v>
      </c>
      <c r="C36" s="59">
        <f>C33-C35</f>
        <v>2.7442738440000003</v>
      </c>
      <c r="D36" s="59">
        <f t="shared" ref="D36:G36" si="40">D33-D35</f>
        <v>30.56287674</v>
      </c>
      <c r="E36" s="59">
        <f t="shared" si="40"/>
        <v>2.2406357429999999</v>
      </c>
      <c r="F36" s="59">
        <f t="shared" si="40"/>
        <v>0</v>
      </c>
      <c r="G36" s="59">
        <f t="shared" si="40"/>
        <v>0</v>
      </c>
      <c r="H36" s="59">
        <f t="shared" ref="H36:I36" si="41">H33-H35</f>
        <v>26.2318352076</v>
      </c>
      <c r="I36" s="59">
        <f t="shared" si="41"/>
        <v>9.1713084575400003</v>
      </c>
      <c r="J36" s="131">
        <f t="shared" si="32"/>
        <v>108.85240097094001</v>
      </c>
      <c r="L36" s="103" t="s">
        <v>14</v>
      </c>
      <c r="M36" s="59">
        <f>M33-M35</f>
        <v>74.080147822200004</v>
      </c>
      <c r="N36" s="59">
        <f>N33-N35</f>
        <v>5.1836283720000003</v>
      </c>
      <c r="O36" s="59">
        <f t="shared" ref="O36:R36" si="42">O33-O35</f>
        <v>59.736531810000002</v>
      </c>
      <c r="P36" s="59">
        <f t="shared" si="42"/>
        <v>4.2323119589999996</v>
      </c>
      <c r="Q36" s="59">
        <f t="shared" si="42"/>
        <v>0</v>
      </c>
      <c r="R36" s="59">
        <f t="shared" si="42"/>
        <v>0</v>
      </c>
      <c r="S36" s="59">
        <f t="shared" ref="S36:T36" si="43">S33-S35</f>
        <v>51.271314269399994</v>
      </c>
      <c r="T36" s="59">
        <f t="shared" si="43"/>
        <v>17.32358264202</v>
      </c>
      <c r="U36" s="131">
        <f t="shared" si="35"/>
        <v>211.82751687461999</v>
      </c>
    </row>
    <row r="41" spans="1:21" ht="6.75" customHeight="1" x14ac:dyDescent="0.2"/>
    <row r="42" spans="1:21" ht="24.75" customHeight="1" x14ac:dyDescent="0.2"/>
    <row r="47" spans="1:21" ht="13.5" thickBot="1" x14ac:dyDescent="0.25"/>
    <row r="48" spans="1:21" x14ac:dyDescent="0.2">
      <c r="A48" s="190" t="s">
        <v>64</v>
      </c>
      <c r="B48" s="191"/>
      <c r="C48" s="191"/>
      <c r="D48" s="192"/>
    </row>
    <row r="49" spans="1:13" ht="13.5" thickBot="1" x14ac:dyDescent="0.25">
      <c r="A49" s="153"/>
      <c r="B49" s="132" t="s">
        <v>65</v>
      </c>
      <c r="C49" s="132" t="s">
        <v>66</v>
      </c>
      <c r="D49" s="154" t="s">
        <v>0</v>
      </c>
      <c r="F49" s="153"/>
      <c r="G49" s="136" t="s">
        <v>65</v>
      </c>
      <c r="H49" s="59" t="s">
        <v>66</v>
      </c>
      <c r="I49" s="154" t="s">
        <v>0</v>
      </c>
    </row>
    <row r="50" spans="1:13" ht="13.5" thickBot="1" x14ac:dyDescent="0.25">
      <c r="A50" s="153" t="s">
        <v>70</v>
      </c>
      <c r="B50" s="132">
        <f>Schools!J13+Schools!K13+Kindergartens!J13+Kindergartens!K13+Medicine!J13+Medicine!K13+Other!J13+Other!K13</f>
        <v>862.84023442499995</v>
      </c>
      <c r="C50" s="132">
        <f>Schools!J30+Schools!K30+Kindergartens!J30+Kindergartens!K30+Other!J30+Other!K30</f>
        <v>407.64396336300001</v>
      </c>
      <c r="D50" s="154">
        <f>Total!J7+Total!K7</f>
        <v>1270.4841977880003</v>
      </c>
      <c r="F50" s="153" t="s">
        <v>70</v>
      </c>
      <c r="G50" s="155">
        <f>J19+U19</f>
        <v>862.84023442500006</v>
      </c>
      <c r="H50" s="156">
        <f>J33+U33</f>
        <v>407.64396336300001</v>
      </c>
      <c r="I50" s="154">
        <f>G50+H50</f>
        <v>1270.4841977880001</v>
      </c>
    </row>
    <row r="51" spans="1:13" ht="13.5" thickBot="1" x14ac:dyDescent="0.25">
      <c r="A51" s="153" t="s">
        <v>71</v>
      </c>
      <c r="B51" s="132">
        <f>Schools!J15+Schools!K15+Kindergartens!J15+Kindergartens!K15+Medicine!J15+Medicine!K15+Other!J15+Other!K15</f>
        <v>172.56804688500003</v>
      </c>
      <c r="C51" s="132">
        <f>Schools!J32+Schools!K32+Kindergartens!J32+Kindergartens!K32+Other!J32+Other!K32</f>
        <v>86.964045517439985</v>
      </c>
      <c r="D51" s="154">
        <f>Total!J9+Total!K9</f>
        <v>259.53209240244001</v>
      </c>
      <c r="F51" s="153" t="s">
        <v>71</v>
      </c>
      <c r="G51" s="155">
        <f>J21+U21</f>
        <v>172.56804688500003</v>
      </c>
      <c r="H51" s="156">
        <f>J35+U35</f>
        <v>86.964045517440013</v>
      </c>
      <c r="I51" s="154">
        <f>G51+H51</f>
        <v>259.53209240244007</v>
      </c>
    </row>
    <row r="52" spans="1:13" ht="13.5" thickBot="1" x14ac:dyDescent="0.25">
      <c r="A52" s="157" t="s">
        <v>72</v>
      </c>
      <c r="B52" s="38"/>
      <c r="C52" s="38"/>
      <c r="D52" s="158"/>
      <c r="F52" s="157" t="s">
        <v>72</v>
      </c>
      <c r="G52" s="155"/>
      <c r="H52" s="156"/>
      <c r="I52" s="158"/>
    </row>
    <row r="53" spans="1:13" x14ac:dyDescent="0.2">
      <c r="J53" s="11"/>
      <c r="K53" s="11"/>
      <c r="L53" s="11"/>
      <c r="M53" s="11"/>
    </row>
    <row r="54" spans="1:13" x14ac:dyDescent="0.2">
      <c r="J54" s="11"/>
      <c r="K54" s="11"/>
      <c r="L54" s="11"/>
      <c r="M54" s="11"/>
    </row>
    <row r="55" spans="1:13" x14ac:dyDescent="0.2">
      <c r="J55" s="11"/>
      <c r="K55" s="11"/>
      <c r="L55" s="11"/>
      <c r="M55" s="11"/>
    </row>
  </sheetData>
  <mergeCells count="43">
    <mergeCell ref="A1:E1"/>
    <mergeCell ref="A8:E8"/>
    <mergeCell ref="A10:C10"/>
    <mergeCell ref="L10:O10"/>
    <mergeCell ref="B11:C11"/>
    <mergeCell ref="D11:E11"/>
    <mergeCell ref="F11:G11"/>
    <mergeCell ref="J11:J17"/>
    <mergeCell ref="M11:N11"/>
    <mergeCell ref="O11:P11"/>
    <mergeCell ref="H11:I11"/>
    <mergeCell ref="H12:I12"/>
    <mergeCell ref="Q11:R11"/>
    <mergeCell ref="U11:U17"/>
    <mergeCell ref="B12:C12"/>
    <mergeCell ref="D12:E12"/>
    <mergeCell ref="F12:G12"/>
    <mergeCell ref="M12:N12"/>
    <mergeCell ref="O12:P12"/>
    <mergeCell ref="Q12:R12"/>
    <mergeCell ref="S11:T11"/>
    <mergeCell ref="S12:T12"/>
    <mergeCell ref="A24:C24"/>
    <mergeCell ref="L24:N24"/>
    <mergeCell ref="B25:C25"/>
    <mergeCell ref="D25:E25"/>
    <mergeCell ref="F25:G25"/>
    <mergeCell ref="J25:J31"/>
    <mergeCell ref="M25:N25"/>
    <mergeCell ref="H25:I25"/>
    <mergeCell ref="H26:I26"/>
    <mergeCell ref="A48:D48"/>
    <mergeCell ref="O25:P25"/>
    <mergeCell ref="Q25:R25"/>
    <mergeCell ref="U25:U31"/>
    <mergeCell ref="B26:C26"/>
    <mergeCell ref="D26:E26"/>
    <mergeCell ref="F26:G26"/>
    <mergeCell ref="M26:N26"/>
    <mergeCell ref="O26:P26"/>
    <mergeCell ref="Q26:R26"/>
    <mergeCell ref="S25:T25"/>
    <mergeCell ref="S26:T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2.75" x14ac:dyDescent="0.2"/>
  <cols>
    <col min="1" max="1" width="45" customWidth="1"/>
  </cols>
  <sheetData>
    <row r="1" spans="1:2" ht="21" customHeight="1" thickBot="1" x14ac:dyDescent="0.25">
      <c r="A1" s="77" t="s">
        <v>40</v>
      </c>
      <c r="B1" s="77">
        <v>60</v>
      </c>
    </row>
    <row r="2" spans="1:2" ht="26.25" customHeight="1" thickBot="1" x14ac:dyDescent="0.25">
      <c r="A2" s="105" t="s">
        <v>41</v>
      </c>
      <c r="B2" s="106">
        <f>(Total!P6-Total!P8)/1000000</f>
        <v>3.7174968877600008</v>
      </c>
    </row>
    <row r="3" spans="1:2" ht="24" customHeight="1" thickBot="1" x14ac:dyDescent="0.25">
      <c r="A3" s="107" t="s">
        <v>42</v>
      </c>
      <c r="B3" s="108">
        <f>B2/19*12</f>
        <v>2.3478927712168423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Lamps</vt:lpstr>
      <vt:lpstr>Schools</vt:lpstr>
      <vt:lpstr>Kindergartens</vt:lpstr>
      <vt:lpstr>Medicine</vt:lpstr>
      <vt:lpstr>Other</vt:lpstr>
      <vt:lpstr>Total</vt:lpstr>
      <vt:lpstr>Total (devided by years)</vt:lpstr>
      <vt:lpstr>SSC threshold level</vt:lpstr>
    </vt:vector>
  </TitlesOfParts>
  <Company>ICF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</cp:lastModifiedBy>
  <cp:lastPrinted>2012-10-10T06:52:40Z</cp:lastPrinted>
  <dcterms:created xsi:type="dcterms:W3CDTF">2010-03-31T09:11:07Z</dcterms:created>
  <dcterms:modified xsi:type="dcterms:W3CDTF">2012-12-12T14:38:54Z</dcterms:modified>
</cp:coreProperties>
</file>