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345" tabRatio="740" activeTab="0"/>
  </bookViews>
  <sheets>
    <sheet name="Reduction" sheetId="1" r:id="rId1"/>
  </sheets>
  <definedNames/>
  <calcPr fullCalcOnLoad="1" fullPrecision="0"/>
</workbook>
</file>

<file path=xl/sharedStrings.xml><?xml version="1.0" encoding="utf-8"?>
<sst xmlns="http://schemas.openxmlformats.org/spreadsheetml/2006/main" count="61" uniqueCount="18">
  <si>
    <t>Total</t>
  </si>
  <si>
    <t>100 W</t>
  </si>
  <si>
    <t>150 W</t>
  </si>
  <si>
    <t>Electricity Consumption Basescenario</t>
  </si>
  <si>
    <t>Days</t>
  </si>
  <si>
    <t>Hours</t>
  </si>
  <si>
    <t>GHG Emissions Basescenario</t>
  </si>
  <si>
    <t>Electricity Consumption Project</t>
  </si>
  <si>
    <t>GHG Emissions Project</t>
  </si>
  <si>
    <t>100W</t>
  </si>
  <si>
    <t>150W</t>
  </si>
  <si>
    <t>100W+150W</t>
  </si>
  <si>
    <t>Operation</t>
  </si>
  <si>
    <t>Electricity Consumption Basescenario (kWt-h)</t>
  </si>
  <si>
    <t>GHG Emission Reduction (tonnes)</t>
  </si>
  <si>
    <t>CEF for Ukraine</t>
  </si>
  <si>
    <t>Slavyansk</t>
  </si>
  <si>
    <t>Slovyansk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</si>
</sst>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.00_);_(* \(#,##0.00\);_(* &quot;-&quot;??_);_(@_)"/>
    <numFmt numFmtId="181" formatCode="_(* #,##0_);_(* \(#,##0\);_(* &quot;-&quot;??_);_(@_)"/>
    <numFmt numFmtId="182" formatCode="0.000"/>
    <numFmt numFmtId="183" formatCode="0.0%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32" borderId="0" xfId="0" applyFill="1" applyBorder="1" applyAlignment="1">
      <alignment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4" borderId="0" xfId="0" applyFill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 vertical="center"/>
    </xf>
    <xf numFmtId="0" fontId="0" fillId="4" borderId="10" xfId="0" applyFill="1" applyBorder="1" applyAlignment="1">
      <alignment/>
    </xf>
    <xf numFmtId="0" fontId="0" fillId="4" borderId="0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5" fillId="4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12" xfId="0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5" xfId="0" applyFill="1" applyBorder="1" applyAlignment="1">
      <alignment vertical="center"/>
    </xf>
    <xf numFmtId="0" fontId="0" fillId="32" borderId="10" xfId="0" applyFill="1" applyBorder="1" applyAlignment="1">
      <alignment/>
    </xf>
    <xf numFmtId="0" fontId="0" fillId="32" borderId="0" xfId="0" applyFill="1" applyBorder="1" applyAlignment="1">
      <alignment vertical="center"/>
    </xf>
    <xf numFmtId="0" fontId="0" fillId="32" borderId="16" xfId="0" applyFill="1" applyBorder="1" applyAlignment="1">
      <alignment vertical="center"/>
    </xf>
    <xf numFmtId="0" fontId="0" fillId="32" borderId="17" xfId="0" applyFill="1" applyBorder="1" applyAlignment="1">
      <alignment vertical="center"/>
    </xf>
    <xf numFmtId="0" fontId="0" fillId="32" borderId="21" xfId="0" applyFill="1" applyBorder="1" applyAlignment="1">
      <alignment/>
    </xf>
    <xf numFmtId="0" fontId="0" fillId="32" borderId="22" xfId="0" applyFill="1" applyBorder="1" applyAlignment="1">
      <alignment/>
    </xf>
    <xf numFmtId="0" fontId="0" fillId="32" borderId="23" xfId="0" applyFill="1" applyBorder="1" applyAlignment="1">
      <alignment vertical="center"/>
    </xf>
    <xf numFmtId="0" fontId="5" fillId="32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4" xfId="0" applyFill="1" applyBorder="1" applyAlignment="1">
      <alignment/>
    </xf>
    <xf numFmtId="0" fontId="0" fillId="34" borderId="23" xfId="0" applyFill="1" applyBorder="1" applyAlignment="1">
      <alignment vertical="center"/>
    </xf>
    <xf numFmtId="0" fontId="5" fillId="34" borderId="0" xfId="0" applyFont="1" applyFill="1" applyAlignment="1">
      <alignment/>
    </xf>
    <xf numFmtId="0" fontId="0" fillId="4" borderId="2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0" fillId="4" borderId="0" xfId="0" applyNumberFormat="1" applyFill="1" applyBorder="1" applyAlignment="1">
      <alignment/>
    </xf>
    <xf numFmtId="184" fontId="0" fillId="32" borderId="0" xfId="0" applyNumberFormat="1" applyFill="1" applyBorder="1" applyAlignment="1">
      <alignment/>
    </xf>
    <xf numFmtId="1" fontId="0" fillId="34" borderId="10" xfId="0" applyNumberFormat="1" applyFill="1" applyBorder="1" applyAlignment="1">
      <alignment/>
    </xf>
    <xf numFmtId="1" fontId="0" fillId="34" borderId="14" xfId="0" applyNumberFormat="1" applyFill="1" applyBorder="1" applyAlignment="1">
      <alignment/>
    </xf>
    <xf numFmtId="1" fontId="0" fillId="0" borderId="0" xfId="0" applyNumberFormat="1" applyAlignment="1">
      <alignment/>
    </xf>
    <xf numFmtId="1" fontId="0" fillId="34" borderId="0" xfId="0" applyNumberFormat="1" applyFill="1" applyAlignment="1">
      <alignment/>
    </xf>
    <xf numFmtId="1" fontId="0" fillId="34" borderId="0" xfId="0" applyNumberFormat="1" applyFill="1" applyBorder="1" applyAlignment="1">
      <alignment/>
    </xf>
    <xf numFmtId="1" fontId="0" fillId="34" borderId="21" xfId="0" applyNumberFormat="1" applyFill="1" applyBorder="1" applyAlignment="1">
      <alignment/>
    </xf>
    <xf numFmtId="1" fontId="0" fillId="34" borderId="22" xfId="0" applyNumberFormat="1" applyFill="1" applyBorder="1" applyAlignment="1">
      <alignment/>
    </xf>
    <xf numFmtId="1" fontId="0" fillId="34" borderId="25" xfId="0" applyNumberFormat="1" applyFill="1" applyBorder="1" applyAlignment="1">
      <alignment/>
    </xf>
    <xf numFmtId="0" fontId="0" fillId="4" borderId="26" xfId="0" applyFill="1" applyBorder="1" applyAlignment="1">
      <alignment/>
    </xf>
    <xf numFmtId="0" fontId="0" fillId="32" borderId="25" xfId="0" applyFill="1" applyBorder="1" applyAlignment="1">
      <alignment/>
    </xf>
    <xf numFmtId="0" fontId="0" fillId="4" borderId="10" xfId="0" applyFill="1" applyBorder="1" applyAlignment="1">
      <alignment vertical="center"/>
    </xf>
    <xf numFmtId="0" fontId="0" fillId="32" borderId="10" xfId="0" applyFill="1" applyBorder="1" applyAlignment="1">
      <alignment vertical="center"/>
    </xf>
    <xf numFmtId="0" fontId="0" fillId="32" borderId="18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184" fontId="0" fillId="0" borderId="0" xfId="0" applyNumberFormat="1" applyAlignment="1">
      <alignment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54"/>
  <sheetViews>
    <sheetView tabSelected="1" zoomScale="70" zoomScaleNormal="70" zoomScalePageLayoutView="0" workbookViewId="0" topLeftCell="R4">
      <selection activeCell="Z2" sqref="Z2:AC3"/>
    </sheetView>
  </sheetViews>
  <sheetFormatPr defaultColWidth="9.140625" defaultRowHeight="12.75"/>
  <cols>
    <col min="1" max="1" width="13.57421875" style="0" customWidth="1"/>
    <col min="3" max="3" width="9.00390625" style="0" customWidth="1"/>
    <col min="12" max="12" width="9.57421875" style="0" bestFit="1" customWidth="1"/>
    <col min="16" max="16" width="13.57421875" style="0" customWidth="1"/>
    <col min="33" max="43" width="9.140625" style="49" customWidth="1"/>
  </cols>
  <sheetData>
    <row r="2" spans="1:29" ht="20.25" customHeight="1">
      <c r="A2" s="3"/>
      <c r="B2" s="3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2"/>
      <c r="N2" s="62"/>
      <c r="O2" s="6"/>
      <c r="P2" s="3"/>
      <c r="Q2" s="3"/>
      <c r="R2" s="3" t="s">
        <v>2</v>
      </c>
      <c r="S2" s="3" t="s">
        <v>0</v>
      </c>
      <c r="Z2" s="6"/>
      <c r="AA2" s="6"/>
      <c r="AB2" s="62"/>
      <c r="AC2" s="62"/>
    </row>
    <row r="3" spans="1:29" ht="12.75">
      <c r="A3" s="2" t="s">
        <v>16</v>
      </c>
      <c r="B3" s="3">
        <v>6473</v>
      </c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  <c r="O3" s="6"/>
      <c r="P3" s="2" t="s">
        <v>16</v>
      </c>
      <c r="Q3" s="3"/>
      <c r="R3" s="3">
        <v>293</v>
      </c>
      <c r="S3" s="3">
        <f>R3+B3</f>
        <v>6766</v>
      </c>
      <c r="Z3" s="6"/>
      <c r="AA3" s="7"/>
      <c r="AB3" s="7"/>
      <c r="AC3" s="7"/>
    </row>
    <row r="4" spans="3:43" ht="12.75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S4" s="5"/>
      <c r="AF4" s="34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</row>
    <row r="5" spans="1:43" ht="22.5">
      <c r="A5" s="21" t="s">
        <v>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P5" s="33" t="s">
        <v>10</v>
      </c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F5" s="41" t="s">
        <v>11</v>
      </c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</row>
    <row r="6" spans="1:43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F6" s="34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</row>
    <row r="7" spans="1:43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1"/>
      <c r="AB7" s="6"/>
      <c r="AD7" s="6"/>
      <c r="AE7" s="6"/>
      <c r="AF7" s="35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</row>
    <row r="8" spans="1:43" ht="15.75" customHeight="1">
      <c r="A8" s="16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P8" s="28"/>
      <c r="Q8" s="22"/>
      <c r="R8" s="22"/>
      <c r="S8" s="22"/>
      <c r="T8" s="22"/>
      <c r="U8" s="22"/>
      <c r="V8" s="22"/>
      <c r="W8" s="22"/>
      <c r="X8" s="22"/>
      <c r="Y8" s="22"/>
      <c r="Z8" s="22"/>
      <c r="AA8" s="1"/>
      <c r="AB8" s="6"/>
      <c r="AD8" s="6"/>
      <c r="AE8" s="6"/>
      <c r="AF8" s="36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</row>
    <row r="9" spans="1:43" ht="13.5" thickBot="1">
      <c r="A9" s="15" t="s">
        <v>12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8"/>
      <c r="P9" s="27" t="s">
        <v>12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6"/>
      <c r="AD9" s="6"/>
      <c r="AE9" s="6"/>
      <c r="AF9" s="36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</row>
    <row r="10" spans="1:43" ht="12.75">
      <c r="A10" s="17" t="s">
        <v>4</v>
      </c>
      <c r="B10" s="9">
        <f>365-31-7</f>
        <v>327</v>
      </c>
      <c r="C10" s="9">
        <v>365</v>
      </c>
      <c r="D10" s="9">
        <v>365</v>
      </c>
      <c r="E10" s="9">
        <v>365</v>
      </c>
      <c r="F10" s="9">
        <v>365</v>
      </c>
      <c r="G10" s="9">
        <v>365</v>
      </c>
      <c r="H10" s="9">
        <v>365</v>
      </c>
      <c r="I10" s="9">
        <v>365</v>
      </c>
      <c r="J10" s="9">
        <v>365</v>
      </c>
      <c r="K10" s="9">
        <v>365</v>
      </c>
      <c r="L10" s="8"/>
      <c r="N10" s="43"/>
      <c r="P10" s="29" t="s">
        <v>4</v>
      </c>
      <c r="Q10" s="23">
        <f>365-31-7</f>
        <v>327</v>
      </c>
      <c r="R10" s="23">
        <v>365</v>
      </c>
      <c r="S10" s="23">
        <v>365</v>
      </c>
      <c r="T10" s="23">
        <v>365</v>
      </c>
      <c r="U10" s="23">
        <v>365</v>
      </c>
      <c r="V10" s="23">
        <v>365</v>
      </c>
      <c r="W10" s="23">
        <v>365</v>
      </c>
      <c r="X10" s="23">
        <v>365</v>
      </c>
      <c r="Y10" s="23">
        <v>365</v>
      </c>
      <c r="Z10" s="23">
        <v>365</v>
      </c>
      <c r="AA10" s="1"/>
      <c r="AB10" s="6"/>
      <c r="AD10" s="6"/>
      <c r="AE10" s="6"/>
      <c r="AF10" s="36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</row>
    <row r="11" spans="1:43" ht="12.75">
      <c r="A11" s="13" t="s">
        <v>5</v>
      </c>
      <c r="B11" s="14">
        <v>7.21</v>
      </c>
      <c r="C11" s="14">
        <v>7.21</v>
      </c>
      <c r="D11" s="14">
        <v>7.21</v>
      </c>
      <c r="E11" s="14">
        <v>7.21</v>
      </c>
      <c r="F11" s="14">
        <v>7.21</v>
      </c>
      <c r="G11" s="14">
        <v>7.21</v>
      </c>
      <c r="H11" s="14">
        <v>7.21</v>
      </c>
      <c r="I11" s="14">
        <v>7.21</v>
      </c>
      <c r="J11" s="14">
        <v>7.21</v>
      </c>
      <c r="K11" s="14">
        <v>7.21</v>
      </c>
      <c r="L11" s="8"/>
      <c r="N11" s="43"/>
      <c r="P11" s="25" t="s">
        <v>5</v>
      </c>
      <c r="Q11" s="26">
        <v>7.21</v>
      </c>
      <c r="R11" s="26">
        <v>7.21</v>
      </c>
      <c r="S11" s="26">
        <v>7.21</v>
      </c>
      <c r="T11" s="26">
        <v>7.21</v>
      </c>
      <c r="U11" s="26">
        <v>7.21</v>
      </c>
      <c r="V11" s="26">
        <v>7.21</v>
      </c>
      <c r="W11" s="26">
        <v>7.21</v>
      </c>
      <c r="X11" s="26">
        <v>7.21</v>
      </c>
      <c r="Y11" s="26">
        <v>7.21</v>
      </c>
      <c r="Z11" s="26">
        <v>7.21</v>
      </c>
      <c r="AA11" s="1"/>
      <c r="AB11" s="6"/>
      <c r="AD11" s="6"/>
      <c r="AE11" s="6"/>
      <c r="AF11" s="36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</row>
    <row r="12" spans="1:43" ht="12.75">
      <c r="A12" s="15"/>
      <c r="B12" s="11"/>
      <c r="C12" s="11"/>
      <c r="D12" s="11"/>
      <c r="E12" s="45"/>
      <c r="F12" s="45"/>
      <c r="G12" s="45"/>
      <c r="H12" s="45"/>
      <c r="I12" s="45"/>
      <c r="J12" s="45"/>
      <c r="K12" s="45"/>
      <c r="L12" s="8"/>
      <c r="N12" s="44"/>
      <c r="P12" s="27"/>
      <c r="Q12" s="1"/>
      <c r="R12" s="1"/>
      <c r="S12" s="46"/>
      <c r="T12" s="46"/>
      <c r="U12" s="46"/>
      <c r="V12" s="46"/>
      <c r="W12" s="46"/>
      <c r="X12" s="46"/>
      <c r="Y12" s="46"/>
      <c r="Z12" s="46"/>
      <c r="AA12" s="1"/>
      <c r="AB12" s="6"/>
      <c r="AD12" s="6"/>
      <c r="AE12" s="6"/>
      <c r="AF12" s="36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</row>
    <row r="13" spans="1:43" ht="12.75">
      <c r="A13" s="57"/>
      <c r="B13" s="14">
        <v>2011</v>
      </c>
      <c r="C13" s="14">
        <v>2012</v>
      </c>
      <c r="D13" s="14">
        <v>2013</v>
      </c>
      <c r="E13" s="14">
        <v>2014</v>
      </c>
      <c r="F13" s="14">
        <v>2015</v>
      </c>
      <c r="G13" s="14">
        <v>2016</v>
      </c>
      <c r="H13" s="14">
        <v>2017</v>
      </c>
      <c r="I13" s="14">
        <v>2018</v>
      </c>
      <c r="J13" s="14">
        <v>2019</v>
      </c>
      <c r="K13" s="14">
        <v>2020</v>
      </c>
      <c r="L13" s="8"/>
      <c r="N13" s="44"/>
      <c r="P13" s="58"/>
      <c r="Q13" s="26">
        <v>2011</v>
      </c>
      <c r="R13" s="26">
        <v>2012</v>
      </c>
      <c r="S13" s="26">
        <v>2013</v>
      </c>
      <c r="T13" s="26">
        <v>2014</v>
      </c>
      <c r="U13" s="26">
        <v>2015</v>
      </c>
      <c r="V13" s="26">
        <v>2016</v>
      </c>
      <c r="W13" s="26">
        <v>2017</v>
      </c>
      <c r="X13" s="26">
        <v>2018</v>
      </c>
      <c r="Y13" s="26">
        <v>2019</v>
      </c>
      <c r="Z13" s="26">
        <v>2020</v>
      </c>
      <c r="AA13" s="1"/>
      <c r="AB13" s="6"/>
      <c r="AD13" s="6"/>
      <c r="AE13" s="6"/>
      <c r="AF13" s="36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</row>
    <row r="14" spans="1:43" ht="12.75">
      <c r="A14" s="57" t="s">
        <v>15</v>
      </c>
      <c r="B14" s="14">
        <v>1.227</v>
      </c>
      <c r="C14" s="14">
        <v>1.227</v>
      </c>
      <c r="D14" s="14">
        <v>1.227</v>
      </c>
      <c r="E14" s="14">
        <v>1.227</v>
      </c>
      <c r="F14" s="14">
        <v>1.227</v>
      </c>
      <c r="G14" s="14">
        <v>1.227</v>
      </c>
      <c r="H14" s="14">
        <v>1.227</v>
      </c>
      <c r="I14" s="14">
        <v>1.227</v>
      </c>
      <c r="J14" s="14">
        <v>1.227</v>
      </c>
      <c r="K14" s="14">
        <v>1.227</v>
      </c>
      <c r="L14" s="8"/>
      <c r="N14" s="44"/>
      <c r="P14" s="58" t="s">
        <v>15</v>
      </c>
      <c r="Q14" s="26">
        <v>1.227</v>
      </c>
      <c r="R14" s="26">
        <v>1.227</v>
      </c>
      <c r="S14" s="26">
        <v>1.227</v>
      </c>
      <c r="T14" s="26">
        <v>1.227</v>
      </c>
      <c r="U14" s="26">
        <v>1.227</v>
      </c>
      <c r="V14" s="26">
        <v>1.227</v>
      </c>
      <c r="W14" s="26">
        <v>1.227</v>
      </c>
      <c r="X14" s="26">
        <v>1.227</v>
      </c>
      <c r="Y14" s="26">
        <v>1.227</v>
      </c>
      <c r="Z14" s="26">
        <v>1.227</v>
      </c>
      <c r="AA14" s="1"/>
      <c r="AB14" s="6"/>
      <c r="AD14" s="6"/>
      <c r="AE14" s="6"/>
      <c r="AF14" s="36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</row>
    <row r="15" spans="1:43" ht="13.5" thickBot="1">
      <c r="A15" s="15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N15" s="44"/>
      <c r="P15" s="27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F15" s="36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</row>
    <row r="16" spans="1:43" ht="13.5" thickBot="1">
      <c r="A16" s="17" t="s">
        <v>13</v>
      </c>
      <c r="B16" s="9"/>
      <c r="C16" s="9"/>
      <c r="D16" s="9"/>
      <c r="E16" s="9"/>
      <c r="F16" s="55"/>
      <c r="G16" s="55"/>
      <c r="H16" s="55"/>
      <c r="I16" s="55"/>
      <c r="J16" s="55"/>
      <c r="K16" s="55"/>
      <c r="L16" s="10"/>
      <c r="N16" s="44"/>
      <c r="P16" s="29" t="s">
        <v>3</v>
      </c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1"/>
      <c r="AF16" s="37" t="s">
        <v>3</v>
      </c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3"/>
    </row>
    <row r="17" spans="1:43" ht="12.75">
      <c r="A17" s="13"/>
      <c r="B17" s="9">
        <v>2011</v>
      </c>
      <c r="C17" s="9">
        <v>2012</v>
      </c>
      <c r="D17" s="9">
        <v>2013</v>
      </c>
      <c r="E17" s="9">
        <v>2014</v>
      </c>
      <c r="F17" s="42">
        <v>2015</v>
      </c>
      <c r="G17" s="42">
        <v>2016</v>
      </c>
      <c r="H17" s="42">
        <v>2017</v>
      </c>
      <c r="I17" s="42">
        <v>2018</v>
      </c>
      <c r="J17" s="42">
        <v>2019</v>
      </c>
      <c r="K17" s="42">
        <v>2020</v>
      </c>
      <c r="L17" s="12" t="s">
        <v>0</v>
      </c>
      <c r="N17" s="44"/>
      <c r="P17" s="25"/>
      <c r="Q17" s="26">
        <v>2011</v>
      </c>
      <c r="R17" s="26">
        <v>2012</v>
      </c>
      <c r="S17" s="26">
        <v>2013</v>
      </c>
      <c r="T17" s="56">
        <v>2014</v>
      </c>
      <c r="U17" s="56">
        <v>2015</v>
      </c>
      <c r="V17" s="56">
        <v>2016</v>
      </c>
      <c r="W17" s="56">
        <v>2017</v>
      </c>
      <c r="X17" s="56">
        <v>2018</v>
      </c>
      <c r="Y17" s="56">
        <v>2019</v>
      </c>
      <c r="Z17" s="56">
        <v>2020</v>
      </c>
      <c r="AA17" s="24" t="s">
        <v>0</v>
      </c>
      <c r="AF17" s="38"/>
      <c r="AG17" s="47">
        <v>2011</v>
      </c>
      <c r="AH17" s="47">
        <v>2012</v>
      </c>
      <c r="AI17" s="47">
        <v>2013</v>
      </c>
      <c r="AJ17" s="47">
        <v>2014</v>
      </c>
      <c r="AK17" s="54">
        <v>2015</v>
      </c>
      <c r="AL17" s="54">
        <v>2016</v>
      </c>
      <c r="AM17" s="54">
        <v>2017</v>
      </c>
      <c r="AN17" s="54">
        <v>2018</v>
      </c>
      <c r="AO17" s="54">
        <v>2019</v>
      </c>
      <c r="AP17" s="54">
        <v>2020</v>
      </c>
      <c r="AQ17" s="48" t="s">
        <v>0</v>
      </c>
    </row>
    <row r="18" spans="1:46" ht="13.5" thickBot="1">
      <c r="A18" s="13" t="s">
        <v>17</v>
      </c>
      <c r="B18" s="14">
        <f aca="true" t="shared" si="0" ref="B18:K18">B$11*B$10*($B3*0.1)</f>
        <v>1526119.791</v>
      </c>
      <c r="C18" s="14">
        <f t="shared" si="0"/>
        <v>1703467.045</v>
      </c>
      <c r="D18" s="14">
        <f t="shared" si="0"/>
        <v>1703467.045</v>
      </c>
      <c r="E18" s="14">
        <f t="shared" si="0"/>
        <v>1703467.045</v>
      </c>
      <c r="F18" s="14">
        <f t="shared" si="0"/>
        <v>1703467.045</v>
      </c>
      <c r="G18" s="14">
        <f t="shared" si="0"/>
        <v>1703467.045</v>
      </c>
      <c r="H18" s="14">
        <f t="shared" si="0"/>
        <v>1703467.045</v>
      </c>
      <c r="I18" s="14">
        <f t="shared" si="0"/>
        <v>1703467.045</v>
      </c>
      <c r="J18" s="14">
        <f t="shared" si="0"/>
        <v>1703467.045</v>
      </c>
      <c r="K18" s="14">
        <f t="shared" si="0"/>
        <v>1703467.045</v>
      </c>
      <c r="L18" s="12">
        <f>SUM(B18:K18)</f>
        <v>16857323.196</v>
      </c>
      <c r="N18" s="44"/>
      <c r="P18" s="25" t="s">
        <v>17</v>
      </c>
      <c r="Q18" s="26">
        <f aca="true" t="shared" si="1" ref="Q18:Z18">Q$11*Q$10*($R3*0.15)</f>
        <v>103619.5965</v>
      </c>
      <c r="R18" s="26">
        <f t="shared" si="1"/>
        <v>115661.0175</v>
      </c>
      <c r="S18" s="26">
        <f t="shared" si="1"/>
        <v>115661.0175</v>
      </c>
      <c r="T18" s="26">
        <f t="shared" si="1"/>
        <v>115661.0175</v>
      </c>
      <c r="U18" s="26">
        <f t="shared" si="1"/>
        <v>115661.0175</v>
      </c>
      <c r="V18" s="26">
        <f t="shared" si="1"/>
        <v>115661.0175</v>
      </c>
      <c r="W18" s="26">
        <f t="shared" si="1"/>
        <v>115661.0175</v>
      </c>
      <c r="X18" s="26">
        <f t="shared" si="1"/>
        <v>115661.0175</v>
      </c>
      <c r="Y18" s="26">
        <f t="shared" si="1"/>
        <v>115661.0175</v>
      </c>
      <c r="Z18" s="26">
        <f t="shared" si="1"/>
        <v>115661.0175</v>
      </c>
      <c r="AA18" s="24">
        <f>SUM(Q18:Z18)</f>
        <v>1144568.754</v>
      </c>
      <c r="AF18" s="38" t="s">
        <v>17</v>
      </c>
      <c r="AG18" s="47">
        <f>Q18+B18</f>
        <v>1629739</v>
      </c>
      <c r="AH18" s="47">
        <f aca="true" t="shared" si="2" ref="AH18:AP18">R18+C18</f>
        <v>1819128</v>
      </c>
      <c r="AI18" s="47">
        <f t="shared" si="2"/>
        <v>1819128</v>
      </c>
      <c r="AJ18" s="47">
        <f t="shared" si="2"/>
        <v>1819128</v>
      </c>
      <c r="AK18" s="47">
        <f t="shared" si="2"/>
        <v>1819128</v>
      </c>
      <c r="AL18" s="47">
        <f t="shared" si="2"/>
        <v>1819128</v>
      </c>
      <c r="AM18" s="47">
        <f t="shared" si="2"/>
        <v>1819128</v>
      </c>
      <c r="AN18" s="47">
        <f t="shared" si="2"/>
        <v>1819128</v>
      </c>
      <c r="AO18" s="47">
        <f t="shared" si="2"/>
        <v>1819128</v>
      </c>
      <c r="AP18" s="47">
        <f t="shared" si="2"/>
        <v>1819128</v>
      </c>
      <c r="AQ18" s="39">
        <f>SUM(AG18:AP18)</f>
        <v>18001891</v>
      </c>
      <c r="AT18" s="49"/>
    </row>
    <row r="19" spans="1:43" ht="13.5" thickBot="1">
      <c r="A19" s="18" t="s">
        <v>6</v>
      </c>
      <c r="B19" s="19"/>
      <c r="C19" s="19"/>
      <c r="D19" s="19"/>
      <c r="E19" s="19"/>
      <c r="F19" s="42"/>
      <c r="G19" s="42"/>
      <c r="H19" s="42"/>
      <c r="I19" s="42"/>
      <c r="J19" s="42"/>
      <c r="K19" s="42"/>
      <c r="L19" s="20"/>
      <c r="P19" s="32" t="s">
        <v>6</v>
      </c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1"/>
      <c r="AF19" s="40" t="s">
        <v>6</v>
      </c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3"/>
    </row>
    <row r="20" spans="1:43" ht="12.75">
      <c r="A20" s="13"/>
      <c r="B20" s="9">
        <v>2011</v>
      </c>
      <c r="C20" s="9">
        <v>2012</v>
      </c>
      <c r="D20" s="9">
        <v>2013</v>
      </c>
      <c r="E20" s="9">
        <v>2014</v>
      </c>
      <c r="F20" s="42">
        <v>2015</v>
      </c>
      <c r="G20" s="42">
        <v>2016</v>
      </c>
      <c r="H20" s="42">
        <v>2017</v>
      </c>
      <c r="I20" s="42">
        <v>2018</v>
      </c>
      <c r="J20" s="42">
        <v>2019</v>
      </c>
      <c r="K20" s="42">
        <v>2020</v>
      </c>
      <c r="L20" s="12" t="s">
        <v>0</v>
      </c>
      <c r="P20" s="25"/>
      <c r="Q20" s="26">
        <v>2011</v>
      </c>
      <c r="R20" s="26">
        <v>2012</v>
      </c>
      <c r="S20" s="26">
        <v>2013</v>
      </c>
      <c r="T20" s="56">
        <v>2014</v>
      </c>
      <c r="U20" s="56">
        <v>2015</v>
      </c>
      <c r="V20" s="56">
        <v>2016</v>
      </c>
      <c r="W20" s="56">
        <v>2017</v>
      </c>
      <c r="X20" s="56">
        <v>2018</v>
      </c>
      <c r="Y20" s="56">
        <v>2019</v>
      </c>
      <c r="Z20" s="56">
        <v>2020</v>
      </c>
      <c r="AA20" s="24" t="s">
        <v>0</v>
      </c>
      <c r="AF20" s="38"/>
      <c r="AG20" s="47">
        <v>2011</v>
      </c>
      <c r="AH20" s="47">
        <v>2012</v>
      </c>
      <c r="AI20" s="47">
        <v>2013</v>
      </c>
      <c r="AJ20" s="47">
        <v>2014</v>
      </c>
      <c r="AK20" s="54">
        <v>2015</v>
      </c>
      <c r="AL20" s="54">
        <v>2016</v>
      </c>
      <c r="AM20" s="54">
        <v>2017</v>
      </c>
      <c r="AN20" s="54">
        <v>2018</v>
      </c>
      <c r="AO20" s="54">
        <v>2019</v>
      </c>
      <c r="AP20" s="54">
        <v>2020</v>
      </c>
      <c r="AQ20" s="48" t="s">
        <v>0</v>
      </c>
    </row>
    <row r="21" spans="1:43" ht="13.5" thickBot="1">
      <c r="A21" s="13" t="s">
        <v>17</v>
      </c>
      <c r="B21" s="14">
        <f aca="true" t="shared" si="3" ref="B21:K21">B18*B$14/1000</f>
        <v>1872.548983557</v>
      </c>
      <c r="C21" s="14">
        <f t="shared" si="3"/>
        <v>2090.154064215</v>
      </c>
      <c r="D21" s="14">
        <f t="shared" si="3"/>
        <v>2090.154064215</v>
      </c>
      <c r="E21" s="14">
        <f t="shared" si="3"/>
        <v>2090.154064215</v>
      </c>
      <c r="F21" s="14">
        <f t="shared" si="3"/>
        <v>2090.154064215</v>
      </c>
      <c r="G21" s="14">
        <f t="shared" si="3"/>
        <v>2090.154064215</v>
      </c>
      <c r="H21" s="14">
        <f t="shared" si="3"/>
        <v>2090.154064215</v>
      </c>
      <c r="I21" s="14">
        <f t="shared" si="3"/>
        <v>2090.154064215</v>
      </c>
      <c r="J21" s="14">
        <f t="shared" si="3"/>
        <v>2090.154064215</v>
      </c>
      <c r="K21" s="14">
        <f t="shared" si="3"/>
        <v>2090.154064215</v>
      </c>
      <c r="L21" s="12">
        <f>SUM(B21:K21)</f>
        <v>20683.935561492</v>
      </c>
      <c r="P21" s="25" t="s">
        <v>17</v>
      </c>
      <c r="Q21" s="26">
        <f>Q18*Q$14/1000</f>
        <v>127.1412449055</v>
      </c>
      <c r="R21" s="26">
        <f aca="true" t="shared" si="4" ref="R21:Z21">R18*R$14/1000</f>
        <v>141.9160684725</v>
      </c>
      <c r="S21" s="26">
        <f t="shared" si="4"/>
        <v>141.9160684725</v>
      </c>
      <c r="T21" s="26">
        <f t="shared" si="4"/>
        <v>141.9160684725</v>
      </c>
      <c r="U21" s="26">
        <f t="shared" si="4"/>
        <v>141.9160684725</v>
      </c>
      <c r="V21" s="26">
        <f t="shared" si="4"/>
        <v>141.9160684725</v>
      </c>
      <c r="W21" s="26">
        <f t="shared" si="4"/>
        <v>141.9160684725</v>
      </c>
      <c r="X21" s="26">
        <f t="shared" si="4"/>
        <v>141.9160684725</v>
      </c>
      <c r="Y21" s="26">
        <f t="shared" si="4"/>
        <v>141.9160684725</v>
      </c>
      <c r="Z21" s="26">
        <f t="shared" si="4"/>
        <v>141.9160684725</v>
      </c>
      <c r="AA21" s="24">
        <f>SUM(Q21:Z21)</f>
        <v>1404.385861158</v>
      </c>
      <c r="AF21" s="38" t="s">
        <v>17</v>
      </c>
      <c r="AG21" s="47">
        <f>Q21+B21</f>
        <v>2000</v>
      </c>
      <c r="AH21" s="47">
        <f aca="true" t="shared" si="5" ref="AH21:AP21">R21+C21</f>
        <v>2232</v>
      </c>
      <c r="AI21" s="47">
        <f t="shared" si="5"/>
        <v>2232</v>
      </c>
      <c r="AJ21" s="47">
        <f t="shared" si="5"/>
        <v>2232</v>
      </c>
      <c r="AK21" s="47">
        <f t="shared" si="5"/>
        <v>2232</v>
      </c>
      <c r="AL21" s="47">
        <f t="shared" si="5"/>
        <v>2232</v>
      </c>
      <c r="AM21" s="47">
        <f t="shared" si="5"/>
        <v>2232</v>
      </c>
      <c r="AN21" s="47">
        <f t="shared" si="5"/>
        <v>2232</v>
      </c>
      <c r="AO21" s="47">
        <f t="shared" si="5"/>
        <v>2232</v>
      </c>
      <c r="AP21" s="47">
        <f t="shared" si="5"/>
        <v>2232</v>
      </c>
      <c r="AQ21" s="39">
        <f>SUM(AG21:AP21)</f>
        <v>22088</v>
      </c>
    </row>
    <row r="22" spans="1:43" ht="13.5" thickBot="1">
      <c r="A22" s="18" t="s">
        <v>7</v>
      </c>
      <c r="B22" s="19"/>
      <c r="C22" s="19"/>
      <c r="D22" s="19"/>
      <c r="E22" s="19"/>
      <c r="F22" s="42"/>
      <c r="G22" s="42"/>
      <c r="H22" s="42"/>
      <c r="I22" s="42"/>
      <c r="J22" s="42"/>
      <c r="K22" s="42"/>
      <c r="L22" s="20"/>
      <c r="P22" s="32" t="s">
        <v>7</v>
      </c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1"/>
      <c r="AF22" s="40" t="s">
        <v>7</v>
      </c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3"/>
    </row>
    <row r="23" spans="1:43" ht="12.75">
      <c r="A23" s="13"/>
      <c r="B23" s="9">
        <v>2011</v>
      </c>
      <c r="C23" s="9">
        <v>2012</v>
      </c>
      <c r="D23" s="9">
        <v>2013</v>
      </c>
      <c r="E23" s="9">
        <v>2014</v>
      </c>
      <c r="F23" s="42">
        <v>2015</v>
      </c>
      <c r="G23" s="42">
        <v>2016</v>
      </c>
      <c r="H23" s="42">
        <v>2017</v>
      </c>
      <c r="I23" s="42">
        <v>2018</v>
      </c>
      <c r="J23" s="42">
        <v>2019</v>
      </c>
      <c r="K23" s="42">
        <v>2020</v>
      </c>
      <c r="L23" s="12" t="s">
        <v>0</v>
      </c>
      <c r="P23" s="25"/>
      <c r="Q23" s="26">
        <v>2011</v>
      </c>
      <c r="R23" s="26">
        <v>2012</v>
      </c>
      <c r="S23" s="26">
        <v>2013</v>
      </c>
      <c r="T23" s="56">
        <v>2014</v>
      </c>
      <c r="U23" s="56">
        <v>2015</v>
      </c>
      <c r="V23" s="56">
        <v>2016</v>
      </c>
      <c r="W23" s="56">
        <v>2017</v>
      </c>
      <c r="X23" s="56">
        <v>2018</v>
      </c>
      <c r="Y23" s="56">
        <v>2019</v>
      </c>
      <c r="Z23" s="56">
        <v>2020</v>
      </c>
      <c r="AA23" s="24" t="s">
        <v>0</v>
      </c>
      <c r="AF23" s="38"/>
      <c r="AG23" s="47">
        <v>2011</v>
      </c>
      <c r="AH23" s="47">
        <v>2012</v>
      </c>
      <c r="AI23" s="47">
        <v>2013</v>
      </c>
      <c r="AJ23" s="47">
        <v>2014</v>
      </c>
      <c r="AK23" s="54">
        <v>2015</v>
      </c>
      <c r="AL23" s="54">
        <v>2016</v>
      </c>
      <c r="AM23" s="54">
        <v>2017</v>
      </c>
      <c r="AN23" s="54">
        <v>2018</v>
      </c>
      <c r="AO23" s="54">
        <v>2019</v>
      </c>
      <c r="AP23" s="54">
        <v>2020</v>
      </c>
      <c r="AQ23" s="48" t="s">
        <v>0</v>
      </c>
    </row>
    <row r="24" spans="1:43" ht="13.5" thickBot="1">
      <c r="A24" s="13" t="s">
        <v>17</v>
      </c>
      <c r="B24" s="14">
        <f aca="true" t="shared" si="6" ref="B24:K24">B$11*B$10*($B3*0.02)</f>
        <v>305223.9582</v>
      </c>
      <c r="C24" s="14">
        <f t="shared" si="6"/>
        <v>340693.409</v>
      </c>
      <c r="D24" s="14">
        <f t="shared" si="6"/>
        <v>340693.409</v>
      </c>
      <c r="E24" s="14">
        <f t="shared" si="6"/>
        <v>340693.409</v>
      </c>
      <c r="F24" s="14">
        <f t="shared" si="6"/>
        <v>340693.409</v>
      </c>
      <c r="G24" s="14">
        <f t="shared" si="6"/>
        <v>340693.409</v>
      </c>
      <c r="H24" s="14">
        <f t="shared" si="6"/>
        <v>340693.409</v>
      </c>
      <c r="I24" s="14">
        <f t="shared" si="6"/>
        <v>340693.409</v>
      </c>
      <c r="J24" s="14">
        <f t="shared" si="6"/>
        <v>340693.409</v>
      </c>
      <c r="K24" s="14">
        <f t="shared" si="6"/>
        <v>340693.409</v>
      </c>
      <c r="L24" s="12">
        <f>SUM(B24:K24)</f>
        <v>3371464.6392</v>
      </c>
      <c r="P24" s="25" t="s">
        <v>17</v>
      </c>
      <c r="Q24" s="26">
        <f>Q$11*Q$10*($R3*0.032)</f>
        <v>22105.51392</v>
      </c>
      <c r="R24" s="26">
        <f aca="true" t="shared" si="7" ref="R24:Y24">R$11*R$10*($R3*0.032)</f>
        <v>24674.3504</v>
      </c>
      <c r="S24" s="26">
        <f t="shared" si="7"/>
        <v>24674.3504</v>
      </c>
      <c r="T24" s="26">
        <f t="shared" si="7"/>
        <v>24674.3504</v>
      </c>
      <c r="U24" s="26">
        <f t="shared" si="7"/>
        <v>24674.3504</v>
      </c>
      <c r="V24" s="26">
        <f t="shared" si="7"/>
        <v>24674.3504</v>
      </c>
      <c r="W24" s="26">
        <f t="shared" si="7"/>
        <v>24674.3504</v>
      </c>
      <c r="X24" s="26">
        <f t="shared" si="7"/>
        <v>24674.3504</v>
      </c>
      <c r="Y24" s="26">
        <f t="shared" si="7"/>
        <v>24674.3504</v>
      </c>
      <c r="Z24" s="26">
        <f>Z$11*Z$10*($R3*0.032)</f>
        <v>24674.3504</v>
      </c>
      <c r="AA24" s="24">
        <f>SUM(Q24:Z24)</f>
        <v>244174.66752</v>
      </c>
      <c r="AF24" s="38" t="s">
        <v>17</v>
      </c>
      <c r="AG24" s="47">
        <f>Q24+B24</f>
        <v>327329</v>
      </c>
      <c r="AH24" s="47">
        <f aca="true" t="shared" si="8" ref="AH24:AP24">R24+C24</f>
        <v>365368</v>
      </c>
      <c r="AI24" s="47">
        <f t="shared" si="8"/>
        <v>365368</v>
      </c>
      <c r="AJ24" s="47">
        <f t="shared" si="8"/>
        <v>365368</v>
      </c>
      <c r="AK24" s="47">
        <f t="shared" si="8"/>
        <v>365368</v>
      </c>
      <c r="AL24" s="47">
        <f t="shared" si="8"/>
        <v>365368</v>
      </c>
      <c r="AM24" s="47">
        <f t="shared" si="8"/>
        <v>365368</v>
      </c>
      <c r="AN24" s="47">
        <f t="shared" si="8"/>
        <v>365368</v>
      </c>
      <c r="AO24" s="47">
        <f t="shared" si="8"/>
        <v>365368</v>
      </c>
      <c r="AP24" s="47">
        <f t="shared" si="8"/>
        <v>365368</v>
      </c>
      <c r="AQ24" s="39">
        <f>SUM(AG24:AP24)</f>
        <v>3615641</v>
      </c>
    </row>
    <row r="25" spans="1:43" ht="13.5" thickBot="1">
      <c r="A25" s="18" t="s">
        <v>8</v>
      </c>
      <c r="B25" s="19"/>
      <c r="C25" s="19"/>
      <c r="D25" s="19"/>
      <c r="E25" s="19"/>
      <c r="F25" s="42"/>
      <c r="G25" s="42"/>
      <c r="H25" s="42"/>
      <c r="I25" s="42"/>
      <c r="J25" s="42"/>
      <c r="K25" s="42"/>
      <c r="L25" s="20"/>
      <c r="P25" s="32" t="s">
        <v>8</v>
      </c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1"/>
      <c r="AF25" s="40" t="s">
        <v>8</v>
      </c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3"/>
    </row>
    <row r="26" spans="1:43" ht="12.75">
      <c r="A26" s="13"/>
      <c r="B26" s="9">
        <v>2011</v>
      </c>
      <c r="C26" s="9">
        <v>2012</v>
      </c>
      <c r="D26" s="9">
        <v>2013</v>
      </c>
      <c r="E26" s="9">
        <v>2014</v>
      </c>
      <c r="F26" s="42">
        <v>2015</v>
      </c>
      <c r="G26" s="42">
        <v>2016</v>
      </c>
      <c r="H26" s="42">
        <v>2017</v>
      </c>
      <c r="I26" s="42">
        <v>2018</v>
      </c>
      <c r="J26" s="42">
        <v>2019</v>
      </c>
      <c r="K26" s="42">
        <v>2020</v>
      </c>
      <c r="L26" s="12" t="s">
        <v>0</v>
      </c>
      <c r="P26" s="25"/>
      <c r="Q26" s="26">
        <v>2011</v>
      </c>
      <c r="R26" s="26">
        <v>2012</v>
      </c>
      <c r="S26" s="26">
        <v>2013</v>
      </c>
      <c r="T26" s="56">
        <v>2014</v>
      </c>
      <c r="U26" s="56">
        <v>2015</v>
      </c>
      <c r="V26" s="56">
        <v>2016</v>
      </c>
      <c r="W26" s="56">
        <v>2017</v>
      </c>
      <c r="X26" s="56">
        <v>2018</v>
      </c>
      <c r="Y26" s="56">
        <v>2019</v>
      </c>
      <c r="Z26" s="56">
        <v>2020</v>
      </c>
      <c r="AA26" s="24" t="s">
        <v>0</v>
      </c>
      <c r="AF26" s="38"/>
      <c r="AG26" s="47">
        <v>2011</v>
      </c>
      <c r="AH26" s="47">
        <v>2012</v>
      </c>
      <c r="AI26" s="47">
        <v>2013</v>
      </c>
      <c r="AJ26" s="47">
        <v>2014</v>
      </c>
      <c r="AK26" s="54">
        <v>2015</v>
      </c>
      <c r="AL26" s="54">
        <v>2016</v>
      </c>
      <c r="AM26" s="54">
        <v>2017</v>
      </c>
      <c r="AN26" s="54">
        <v>2018</v>
      </c>
      <c r="AO26" s="54">
        <v>2019</v>
      </c>
      <c r="AP26" s="54">
        <v>2020</v>
      </c>
      <c r="AQ26" s="48" t="s">
        <v>0</v>
      </c>
    </row>
    <row r="27" spans="1:43" ht="12.75">
      <c r="A27" s="13" t="s">
        <v>17</v>
      </c>
      <c r="B27" s="14">
        <f>B24*B$14/1000</f>
        <v>374.5097967114</v>
      </c>
      <c r="C27" s="14">
        <f aca="true" t="shared" si="9" ref="C27:K27">C24*C$14/1000</f>
        <v>418.030812843</v>
      </c>
      <c r="D27" s="14">
        <f t="shared" si="9"/>
        <v>418.030812843</v>
      </c>
      <c r="E27" s="14">
        <f t="shared" si="9"/>
        <v>418.030812843</v>
      </c>
      <c r="F27" s="14">
        <f t="shared" si="9"/>
        <v>418.030812843</v>
      </c>
      <c r="G27" s="14">
        <f t="shared" si="9"/>
        <v>418.030812843</v>
      </c>
      <c r="H27" s="14">
        <f t="shared" si="9"/>
        <v>418.030812843</v>
      </c>
      <c r="I27" s="14">
        <f t="shared" si="9"/>
        <v>418.030812843</v>
      </c>
      <c r="J27" s="14">
        <f t="shared" si="9"/>
        <v>418.030812843</v>
      </c>
      <c r="K27" s="14">
        <f t="shared" si="9"/>
        <v>418.030812843</v>
      </c>
      <c r="L27" s="12">
        <f>SUM(B27:K27)</f>
        <v>4136.7871122984</v>
      </c>
      <c r="P27" s="25" t="s">
        <v>17</v>
      </c>
      <c r="Q27" s="26">
        <f>Q24*Q$14/1000</f>
        <v>27.12346557984</v>
      </c>
      <c r="R27" s="26">
        <f aca="true" t="shared" si="10" ref="R27:Z27">R24*R$14/1000</f>
        <v>30.2754279408</v>
      </c>
      <c r="S27" s="26">
        <f t="shared" si="10"/>
        <v>30.2754279408</v>
      </c>
      <c r="T27" s="26">
        <f t="shared" si="10"/>
        <v>30.2754279408</v>
      </c>
      <c r="U27" s="26">
        <f t="shared" si="10"/>
        <v>30.2754279408</v>
      </c>
      <c r="V27" s="26">
        <f t="shared" si="10"/>
        <v>30.2754279408</v>
      </c>
      <c r="W27" s="26">
        <f t="shared" si="10"/>
        <v>30.2754279408</v>
      </c>
      <c r="X27" s="26">
        <f t="shared" si="10"/>
        <v>30.2754279408</v>
      </c>
      <c r="Y27" s="26">
        <f t="shared" si="10"/>
        <v>30.2754279408</v>
      </c>
      <c r="Z27" s="26">
        <f t="shared" si="10"/>
        <v>30.2754279408</v>
      </c>
      <c r="AA27" s="24">
        <f>SUM(Q27:Z27)</f>
        <v>299.60231704704</v>
      </c>
      <c r="AF27" s="38" t="s">
        <v>17</v>
      </c>
      <c r="AG27" s="47">
        <f>Q27+B27</f>
        <v>402</v>
      </c>
      <c r="AH27" s="47">
        <f aca="true" t="shared" si="11" ref="AH27:AP27">R27+C27</f>
        <v>448</v>
      </c>
      <c r="AI27" s="47">
        <f t="shared" si="11"/>
        <v>448</v>
      </c>
      <c r="AJ27" s="47">
        <f t="shared" si="11"/>
        <v>448</v>
      </c>
      <c r="AK27" s="47">
        <f t="shared" si="11"/>
        <v>448</v>
      </c>
      <c r="AL27" s="47">
        <f t="shared" si="11"/>
        <v>448</v>
      </c>
      <c r="AM27" s="47">
        <f t="shared" si="11"/>
        <v>448</v>
      </c>
      <c r="AN27" s="47">
        <f t="shared" si="11"/>
        <v>448</v>
      </c>
      <c r="AO27" s="47">
        <f t="shared" si="11"/>
        <v>448</v>
      </c>
      <c r="AP27" s="47">
        <f t="shared" si="11"/>
        <v>448</v>
      </c>
      <c r="AQ27" s="39">
        <f>SUM(AG27:AP27)</f>
        <v>4434</v>
      </c>
    </row>
    <row r="28" spans="1:43" ht="13.5" thickBo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F28" s="34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</row>
    <row r="29" spans="1:43" ht="13.5" thickBot="1">
      <c r="A29" s="18" t="s">
        <v>14</v>
      </c>
      <c r="B29" s="19"/>
      <c r="C29" s="19"/>
      <c r="D29" s="19"/>
      <c r="E29" s="19"/>
      <c r="F29" s="42"/>
      <c r="G29" s="42"/>
      <c r="H29" s="42"/>
      <c r="I29" s="42"/>
      <c r="J29" s="42"/>
      <c r="K29" s="42"/>
      <c r="L29" s="20"/>
      <c r="P29" s="59" t="s">
        <v>14</v>
      </c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1"/>
      <c r="AF29" s="60" t="s">
        <v>14</v>
      </c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3"/>
    </row>
    <row r="30" spans="1:43" ht="12.75">
      <c r="A30" s="13"/>
      <c r="B30" s="9">
        <v>2011</v>
      </c>
      <c r="C30" s="9">
        <v>2012</v>
      </c>
      <c r="D30" s="9">
        <v>2013</v>
      </c>
      <c r="E30" s="9">
        <v>2014</v>
      </c>
      <c r="F30" s="42">
        <v>2015</v>
      </c>
      <c r="G30" s="42">
        <v>2016</v>
      </c>
      <c r="H30" s="42">
        <v>2017</v>
      </c>
      <c r="I30" s="42">
        <v>2018</v>
      </c>
      <c r="J30" s="42">
        <v>2019</v>
      </c>
      <c r="K30" s="42">
        <v>2020</v>
      </c>
      <c r="L30" s="12" t="s">
        <v>0</v>
      </c>
      <c r="P30" s="25"/>
      <c r="Q30" s="26">
        <v>2011</v>
      </c>
      <c r="R30" s="26">
        <v>2012</v>
      </c>
      <c r="S30" s="26">
        <v>2013</v>
      </c>
      <c r="T30" s="56">
        <v>2014</v>
      </c>
      <c r="U30" s="56">
        <v>2015</v>
      </c>
      <c r="V30" s="56">
        <v>2016</v>
      </c>
      <c r="W30" s="56">
        <v>2017</v>
      </c>
      <c r="X30" s="56">
        <v>2018</v>
      </c>
      <c r="Y30" s="56">
        <v>2019</v>
      </c>
      <c r="Z30" s="56">
        <v>2020</v>
      </c>
      <c r="AA30" s="24" t="s">
        <v>0</v>
      </c>
      <c r="AF30" s="38"/>
      <c r="AG30" s="47">
        <v>2011</v>
      </c>
      <c r="AH30" s="47">
        <v>2012</v>
      </c>
      <c r="AI30" s="47">
        <v>2013</v>
      </c>
      <c r="AJ30" s="47">
        <v>2014</v>
      </c>
      <c r="AK30" s="54">
        <v>2015</v>
      </c>
      <c r="AL30" s="54">
        <v>2016</v>
      </c>
      <c r="AM30" s="54">
        <v>2017</v>
      </c>
      <c r="AN30" s="54">
        <v>2018</v>
      </c>
      <c r="AO30" s="54">
        <v>2019</v>
      </c>
      <c r="AP30" s="54">
        <v>2020</v>
      </c>
      <c r="AQ30" s="48" t="s">
        <v>0</v>
      </c>
    </row>
    <row r="31" spans="1:43" ht="12.75">
      <c r="A31" s="13" t="s">
        <v>17</v>
      </c>
      <c r="B31" s="14">
        <f>B21-B27</f>
        <v>1498.0391868456</v>
      </c>
      <c r="C31" s="14">
        <f aca="true" t="shared" si="12" ref="C31:K31">C21-C27</f>
        <v>1672.123251372</v>
      </c>
      <c r="D31" s="14">
        <f t="shared" si="12"/>
        <v>1672.123251372</v>
      </c>
      <c r="E31" s="14">
        <f t="shared" si="12"/>
        <v>1672.123251372</v>
      </c>
      <c r="F31" s="14">
        <f t="shared" si="12"/>
        <v>1672.123251372</v>
      </c>
      <c r="G31" s="14">
        <f t="shared" si="12"/>
        <v>1672.123251372</v>
      </c>
      <c r="H31" s="14">
        <f t="shared" si="12"/>
        <v>1672.123251372</v>
      </c>
      <c r="I31" s="14">
        <f t="shared" si="12"/>
        <v>1672.123251372</v>
      </c>
      <c r="J31" s="14">
        <f t="shared" si="12"/>
        <v>1672.123251372</v>
      </c>
      <c r="K31" s="14">
        <f t="shared" si="12"/>
        <v>1672.123251372</v>
      </c>
      <c r="L31" s="12">
        <f>SUM(B31:K31)</f>
        <v>16547.1484491936</v>
      </c>
      <c r="P31" s="25" t="s">
        <v>17</v>
      </c>
      <c r="Q31" s="26">
        <f>Q21-Q27</f>
        <v>100.01777932566</v>
      </c>
      <c r="R31" s="26">
        <f aca="true" t="shared" si="13" ref="R31:Z31">R21-R27</f>
        <v>111.6406405317</v>
      </c>
      <c r="S31" s="26">
        <f t="shared" si="13"/>
        <v>111.6406405317</v>
      </c>
      <c r="T31" s="26">
        <f t="shared" si="13"/>
        <v>111.6406405317</v>
      </c>
      <c r="U31" s="26">
        <f t="shared" si="13"/>
        <v>111.6406405317</v>
      </c>
      <c r="V31" s="26">
        <f t="shared" si="13"/>
        <v>111.6406405317</v>
      </c>
      <c r="W31" s="26">
        <f t="shared" si="13"/>
        <v>111.6406405317</v>
      </c>
      <c r="X31" s="26">
        <f t="shared" si="13"/>
        <v>111.6406405317</v>
      </c>
      <c r="Y31" s="26">
        <f t="shared" si="13"/>
        <v>111.6406405317</v>
      </c>
      <c r="Z31" s="26">
        <f t="shared" si="13"/>
        <v>111.6406405317</v>
      </c>
      <c r="AA31" s="24">
        <f>SUM(Q31:Z31)</f>
        <v>1104.78354411096</v>
      </c>
      <c r="AF31" s="38" t="s">
        <v>17</v>
      </c>
      <c r="AG31" s="47">
        <f>Q31+B31</f>
        <v>1598</v>
      </c>
      <c r="AH31" s="47">
        <f aca="true" t="shared" si="14" ref="AH31:AP31">R31+C31</f>
        <v>1784</v>
      </c>
      <c r="AI31" s="47">
        <f t="shared" si="14"/>
        <v>1784</v>
      </c>
      <c r="AJ31" s="47">
        <f t="shared" si="14"/>
        <v>1784</v>
      </c>
      <c r="AK31" s="47">
        <f t="shared" si="14"/>
        <v>1784</v>
      </c>
      <c r="AL31" s="47">
        <f t="shared" si="14"/>
        <v>1784</v>
      </c>
      <c r="AM31" s="47">
        <f t="shared" si="14"/>
        <v>1784</v>
      </c>
      <c r="AN31" s="47">
        <f t="shared" si="14"/>
        <v>1784</v>
      </c>
      <c r="AO31" s="47">
        <f t="shared" si="14"/>
        <v>1784</v>
      </c>
      <c r="AP31" s="47">
        <f t="shared" si="14"/>
        <v>1784</v>
      </c>
      <c r="AQ31" s="48">
        <f>SUM(AG31:AP31)</f>
        <v>17654</v>
      </c>
    </row>
    <row r="33" ht="12.75">
      <c r="AI33" s="61"/>
    </row>
    <row r="40" ht="12.75">
      <c r="P40" s="4"/>
    </row>
    <row r="51" ht="12.75">
      <c r="P51" s="4"/>
    </row>
    <row r="54" ht="12.75">
      <c r="AK54" s="61"/>
    </row>
  </sheetData>
  <sheetProtection/>
  <mergeCells count="2">
    <mergeCell ref="M2:N2"/>
    <mergeCell ref="AB2:AC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ICF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ICF</dc:creator>
  <cp:keywords/>
  <dc:description/>
  <cp:lastModifiedBy>Анна </cp:lastModifiedBy>
  <cp:lastPrinted>2010-09-17T12:30:16Z</cp:lastPrinted>
  <dcterms:created xsi:type="dcterms:W3CDTF">2010-03-31T09:11:07Z</dcterms:created>
  <dcterms:modified xsi:type="dcterms:W3CDTF">2011-10-19T08:01:52Z</dcterms:modified>
  <cp:category/>
  <cp:version/>
  <cp:contentType/>
  <cp:contentStatus/>
</cp:coreProperties>
</file>