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5135" windowHeight="11880" activeTab="0"/>
  </bookViews>
  <sheets>
    <sheet name="LVIV 1PV - ER VALUES" sheetId="1" r:id="rId1"/>
    <sheet name="Annex 1-Table A.1.1" sheetId="2" r:id="rId2"/>
    <sheet name="Annex 1-Table A.1.2" sheetId="3" r:id="rId3"/>
    <sheet name="Annex 1-Table A.1.3" sheetId="4" r:id="rId4"/>
  </sheets>
  <definedNames/>
  <calcPr fullCalcOnLoad="1"/>
</workbook>
</file>

<file path=xl/sharedStrings.xml><?xml version="1.0" encoding="utf-8"?>
<sst xmlns="http://schemas.openxmlformats.org/spreadsheetml/2006/main" count="205" uniqueCount="183">
  <si>
    <t>WEEK</t>
  </si>
  <si>
    <t>start</t>
  </si>
  <si>
    <t>end</t>
  </si>
  <si>
    <t>MONTH</t>
  </si>
  <si>
    <t>YEAR</t>
  </si>
  <si>
    <t>PERIOD TOTAL</t>
  </si>
  <si>
    <r>
      <t xml:space="preserve">Emission Reductions from flaring </t>
    </r>
    <r>
      <rPr>
        <b/>
        <sz val="11"/>
        <color indexed="10"/>
        <rFont val="Calibri"/>
        <family val="2"/>
      </rPr>
      <t xml:space="preserve">in the week </t>
    </r>
    <r>
      <rPr>
        <b/>
        <i/>
        <sz val="11"/>
        <color indexed="10"/>
        <rFont val="Calibri"/>
        <family val="2"/>
      </rPr>
      <t>w</t>
    </r>
    <r>
      <rPr>
        <b/>
        <sz val="11"/>
        <color indexed="9"/>
        <rFont val="Calibri"/>
        <family val="2"/>
      </rPr>
      <t xml:space="preserve"> - ER</t>
    </r>
    <r>
      <rPr>
        <b/>
        <vertAlign val="subscript"/>
        <sz val="11"/>
        <color indexed="9"/>
        <rFont val="Calibri"/>
        <family val="2"/>
      </rPr>
      <t>w</t>
    </r>
    <r>
      <rPr>
        <b/>
        <sz val="11"/>
        <color indexed="9"/>
        <rFont val="Calibri"/>
        <family val="2"/>
      </rPr>
      <t>, tCO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e</t>
    </r>
  </si>
  <si>
    <r>
      <t xml:space="preserve">Emission Reductions from flaring </t>
    </r>
    <r>
      <rPr>
        <b/>
        <sz val="11"/>
        <color indexed="10"/>
        <rFont val="Calibri"/>
        <family val="2"/>
      </rPr>
      <t xml:space="preserve">in the month </t>
    </r>
    <r>
      <rPr>
        <b/>
        <i/>
        <sz val="11"/>
        <color indexed="10"/>
        <rFont val="Calibri"/>
        <family val="2"/>
      </rPr>
      <t>mon</t>
    </r>
    <r>
      <rPr>
        <b/>
        <sz val="11"/>
        <color indexed="9"/>
        <rFont val="Calibri"/>
        <family val="2"/>
      </rPr>
      <t xml:space="preserve"> - ER</t>
    </r>
    <r>
      <rPr>
        <b/>
        <vertAlign val="subscript"/>
        <sz val="11"/>
        <color indexed="9"/>
        <rFont val="Calibri"/>
        <family val="2"/>
      </rPr>
      <t>flare,mon</t>
    </r>
    <r>
      <rPr>
        <b/>
        <sz val="11"/>
        <color indexed="9"/>
        <rFont val="Calibri"/>
        <family val="2"/>
      </rPr>
      <t>, tCO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e</t>
    </r>
  </si>
  <si>
    <r>
      <t>ER</t>
    </r>
    <r>
      <rPr>
        <b/>
        <vertAlign val="subscript"/>
        <sz val="10"/>
        <rFont val="Calibri"/>
        <family val="2"/>
      </rPr>
      <t>flare,mon</t>
    </r>
    <r>
      <rPr>
        <b/>
        <sz val="10"/>
        <rFont val="Calibri"/>
        <family val="2"/>
      </rPr>
      <t>, tCO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e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</si>
  <si>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</si>
  <si>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</si>
  <si>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</si>
  <si>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</si>
  <si>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</si>
  <si>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</si>
  <si>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</si>
  <si>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</si>
  <si>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</si>
  <si>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</si>
  <si>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</si>
  <si>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</si>
  <si>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N/A</t>
  </si>
  <si>
    <r>
      <t>Project Activity ER</t>
    </r>
    <r>
      <rPr>
        <b/>
        <vertAlign val="subscript"/>
        <sz val="10"/>
        <rFont val="Calibri"/>
        <family val="2"/>
      </rPr>
      <t>flare,y</t>
    </r>
    <r>
      <rPr>
        <b/>
        <sz val="10"/>
        <rFont val="Calibri"/>
        <family val="2"/>
      </rPr>
      <t>, tCO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e</t>
    </r>
  </si>
  <si>
    <r>
      <t>Monitoring Period Total ER</t>
    </r>
    <r>
      <rPr>
        <b/>
        <vertAlign val="subscript"/>
        <sz val="10"/>
        <rFont val="Calibri"/>
        <family val="2"/>
      </rPr>
      <t>flare</t>
    </r>
    <r>
      <rPr>
        <b/>
        <sz val="10"/>
        <rFont val="Calibri"/>
        <family val="2"/>
      </rPr>
      <t>, tCO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e</t>
    </r>
  </si>
  <si>
    <r>
      <t xml:space="preserve">Net Emission Reductions </t>
    </r>
    <r>
      <rPr>
        <b/>
        <sz val="11"/>
        <color indexed="10"/>
        <rFont val="Calibri"/>
        <family val="2"/>
      </rPr>
      <t xml:space="preserve">in the year </t>
    </r>
    <r>
      <rPr>
        <b/>
        <i/>
        <sz val="11"/>
        <color indexed="10"/>
        <rFont val="Calibri"/>
        <family val="2"/>
      </rPr>
      <t>y</t>
    </r>
    <r>
      <rPr>
        <b/>
        <sz val="11"/>
        <color indexed="9"/>
        <rFont val="Calibri"/>
        <family val="2"/>
      </rPr>
      <t xml:space="preserve"> - ER</t>
    </r>
    <r>
      <rPr>
        <b/>
        <vertAlign val="subscript"/>
        <sz val="11"/>
        <color indexed="9"/>
        <rFont val="Calibri"/>
        <family val="2"/>
      </rPr>
      <t>y</t>
    </r>
    <r>
      <rPr>
        <b/>
        <sz val="11"/>
        <color indexed="9"/>
        <rFont val="Calibri"/>
        <family val="2"/>
      </rPr>
      <t>, tCO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e</t>
    </r>
  </si>
  <si>
    <r>
      <t xml:space="preserve">Emission Reductions from flaring </t>
    </r>
    <r>
      <rPr>
        <b/>
        <sz val="11"/>
        <color indexed="10"/>
        <rFont val="Calibri"/>
        <family val="2"/>
      </rPr>
      <t xml:space="preserve">in the year </t>
    </r>
    <r>
      <rPr>
        <b/>
        <i/>
        <sz val="11"/>
        <color indexed="10"/>
        <rFont val="Calibri"/>
        <family val="2"/>
      </rPr>
      <t>y</t>
    </r>
    <r>
      <rPr>
        <b/>
        <sz val="11"/>
        <color indexed="9"/>
        <rFont val="Calibri"/>
        <family val="2"/>
      </rPr>
      <t xml:space="preserve"> - ER</t>
    </r>
    <r>
      <rPr>
        <b/>
        <vertAlign val="subscript"/>
        <sz val="11"/>
        <color indexed="9"/>
        <rFont val="Calibri"/>
        <family val="2"/>
      </rPr>
      <t>flare,y</t>
    </r>
    <r>
      <rPr>
        <b/>
        <sz val="11"/>
        <color indexed="9"/>
        <rFont val="Calibri"/>
        <family val="2"/>
      </rPr>
      <t>, tCO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e*</t>
    </r>
  </si>
  <si>
    <r>
      <t>* ER</t>
    </r>
    <r>
      <rPr>
        <b/>
        <vertAlign val="subscript"/>
        <sz val="11"/>
        <color indexed="8"/>
        <rFont val="Calibri"/>
        <family val="2"/>
      </rPr>
      <t>flare,y</t>
    </r>
    <r>
      <rPr>
        <b/>
        <sz val="11"/>
        <color indexed="8"/>
        <rFont val="Calibri"/>
        <family val="2"/>
      </rPr>
      <t xml:space="preserve"> = MD</t>
    </r>
    <r>
      <rPr>
        <b/>
        <vertAlign val="subscript"/>
        <sz val="11"/>
        <color indexed="8"/>
        <rFont val="Calibri"/>
        <family val="2"/>
      </rPr>
      <t>flared,y</t>
    </r>
    <r>
      <rPr>
        <b/>
        <sz val="11"/>
        <color indexed="8"/>
        <rFont val="Calibri"/>
        <family val="2"/>
      </rPr>
      <t>*GWP</t>
    </r>
    <r>
      <rPr>
        <b/>
        <vertAlign val="subscript"/>
        <sz val="11"/>
        <color indexed="8"/>
        <rFont val="Calibri"/>
        <family val="2"/>
      </rPr>
      <t>CH4</t>
    </r>
    <r>
      <rPr>
        <b/>
        <sz val="11"/>
        <color indexed="8"/>
        <rFont val="Calibri"/>
        <family val="2"/>
      </rPr>
      <t>, tCO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e</t>
    </r>
  </si>
  <si>
    <t>PERIOD</t>
  </si>
  <si>
    <r>
      <t>Emission Reductions from flaring (MD</t>
    </r>
    <r>
      <rPr>
        <b/>
        <vertAlign val="subscript"/>
        <sz val="11"/>
        <rFont val="Calibri"/>
        <family val="2"/>
      </rPr>
      <t>flared,y</t>
    </r>
    <r>
      <rPr>
        <b/>
        <sz val="11"/>
        <rFont val="Calibri"/>
        <family val="2"/>
      </rPr>
      <t>*GWP</t>
    </r>
    <r>
      <rPr>
        <b/>
        <vertAlign val="subscript"/>
        <sz val="11"/>
        <rFont val="Calibri"/>
        <family val="2"/>
      </rPr>
      <t>CH4</t>
    </r>
    <r>
      <rPr>
        <b/>
        <sz val="11"/>
        <rFont val="Calibri"/>
        <family val="2"/>
      </rPr>
      <t>), 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e</t>
    </r>
  </si>
  <si>
    <r>
      <t>Project Total for the Monitoring Period, tCO</t>
    </r>
    <r>
      <rPr>
        <b/>
        <vertAlign val="subscript"/>
        <sz val="11"/>
        <rFont val="Calibri"/>
        <family val="2"/>
      </rPr>
      <t>2</t>
    </r>
  </si>
  <si>
    <r>
      <t>Emission Reductions ER</t>
    </r>
    <r>
      <rPr>
        <b/>
        <vertAlign val="subscript"/>
        <sz val="11"/>
        <rFont val="Calibri"/>
        <family val="2"/>
      </rPr>
      <t>y</t>
    </r>
    <r>
      <rPr>
        <b/>
        <sz val="11"/>
        <rFont val="Calibri"/>
        <family val="2"/>
      </rPr>
      <t>, 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e</t>
    </r>
  </si>
  <si>
    <r>
      <t>Total* for the Monitoring Period, tCO</t>
    </r>
    <r>
      <rPr>
        <b/>
        <vertAlign val="subscript"/>
        <sz val="11"/>
        <rFont val="Calibri"/>
        <family val="2"/>
      </rPr>
      <t>2</t>
    </r>
  </si>
  <si>
    <t>2011 (Partial Year)</t>
  </si>
  <si>
    <t>MONTH*</t>
  </si>
  <si>
    <t>YEAR*</t>
  </si>
  <si>
    <t>*The visible table values  may not sum up due to rounding; the monitoring report/annex table values will be analyzed and adjusted to correspond to the final (calculated with the highest accuracy) verification period results</t>
  </si>
  <si>
    <t>LVIV LFG FLARING PROJECT</t>
  </si>
  <si>
    <t>DEFAULT APPROACH</t>
  </si>
  <si>
    <t>2009-04-01 to 2009-04-05</t>
  </si>
  <si>
    <t>2009-04-06 to 2009-04-12</t>
  </si>
  <si>
    <t>2009-04-13 to 2009-04-19</t>
  </si>
  <si>
    <t>2009-04-20 to 2009-04-26</t>
  </si>
  <si>
    <t>2009-04-27 to 2009-05-03</t>
  </si>
  <si>
    <t>2009-05-04 to 2009-05-10</t>
  </si>
  <si>
    <t>2009-05-11 to 2009-05-17</t>
  </si>
  <si>
    <t>2009-05-18 to 2009-05-24</t>
  </si>
  <si>
    <t>2009-05-25 to 2009-05-31</t>
  </si>
  <si>
    <t>2009-06-01 to 2009-06-07</t>
  </si>
  <si>
    <t>2009-06-08 to 2009-06-14</t>
  </si>
  <si>
    <t>2009-06-15 to 2009-06-21</t>
  </si>
  <si>
    <t>2009-06-22 to 2009-06-28</t>
  </si>
  <si>
    <t>2009-06-29 to 2009-07-05</t>
  </si>
  <si>
    <t>2009-07-06 to 2009-07-12</t>
  </si>
  <si>
    <t>2009-07-13 to 2009-07-19</t>
  </si>
  <si>
    <t>2009-07-20 to 2009-07-26</t>
  </si>
  <si>
    <t>2009-07-27 to 2009-08-02</t>
  </si>
  <si>
    <t>2009-08-03 to 2009-08-09</t>
  </si>
  <si>
    <t>2009-08-10 to 2009-08-16</t>
  </si>
  <si>
    <t>2009-08-17 to 2009-08-23</t>
  </si>
  <si>
    <t>2009-08-24 to 2009-08-30</t>
  </si>
  <si>
    <t>2009-08-31 to 2009-09-06</t>
  </si>
  <si>
    <t>2009-09-07 to 2009-09-13</t>
  </si>
  <si>
    <t>2009-09-14 to 2009-09-20</t>
  </si>
  <si>
    <t>2009-09-21 to 2009-09-27</t>
  </si>
  <si>
    <t>2009-09-28 to 2009-10-04</t>
  </si>
  <si>
    <t>2009-10-05 to 2009-10-11</t>
  </si>
  <si>
    <t>2009-10-12 to 2009-10-18</t>
  </si>
  <si>
    <t>2009-10-19 to 2009-10-25</t>
  </si>
  <si>
    <t>2009-10-26 to 2009-11-01</t>
  </si>
  <si>
    <t>2009-11-02 to 2009-11-08</t>
  </si>
  <si>
    <t>2009-11-09 to 2009-11-15</t>
  </si>
  <si>
    <t>2009-11-16 to 2009-11-22</t>
  </si>
  <si>
    <t>2009-11-23 to 2009-11-29</t>
  </si>
  <si>
    <t>2009-11-30 to 2009-12-06</t>
  </si>
  <si>
    <t>2009-12-07 to 2009-12-13</t>
  </si>
  <si>
    <t>2009-12-14 to 2009-12-20</t>
  </si>
  <si>
    <t>2009-12-21 to 2009-12-27</t>
  </si>
  <si>
    <t>2009-12-28 to 2010-01-03</t>
  </si>
  <si>
    <t>2010-01-04 to 2010-01-10</t>
  </si>
  <si>
    <t>2010-01-11 to 2010-01-17</t>
  </si>
  <si>
    <t>2010-01-18 to 2010-01-24</t>
  </si>
  <si>
    <t>2010-01-25 to 2010-01-31</t>
  </si>
  <si>
    <t>2010-02-01 to 2010-02-07</t>
  </si>
  <si>
    <t>2010-02-08 to 2010-02-14</t>
  </si>
  <si>
    <t>2010-02-15 to 2010-02-21</t>
  </si>
  <si>
    <t>2010-02-22 to 2010-02-28</t>
  </si>
  <si>
    <t>2010-03-01 to 2010-03-07</t>
  </si>
  <si>
    <t>2010-03-08 to 2010-03-14</t>
  </si>
  <si>
    <t>2010-03-15 to 2010-03-21</t>
  </si>
  <si>
    <t>2010-03-22 to 2010-03-28</t>
  </si>
  <si>
    <t>2010-03-29 to 2010-04-04</t>
  </si>
  <si>
    <t>2010-04-05 to 2010-04-11</t>
  </si>
  <si>
    <t>2010-04-12 to 2010-04-18</t>
  </si>
  <si>
    <t>2010-04-19 to 2010-04-25</t>
  </si>
  <si>
    <t>2010-04-26 to 2010-05-02</t>
  </si>
  <si>
    <t>2010-05-03 to 2010-05-09</t>
  </si>
  <si>
    <t>2010-05-10 to 2010-05-16</t>
  </si>
  <si>
    <t>2010-05-17 to 2010-05-23</t>
  </si>
  <si>
    <t>2010-05-24 to 2010-05-30</t>
  </si>
  <si>
    <t>2010-05-31 to 2010-06-06</t>
  </si>
  <si>
    <t>2010-06-07 to 2010-06-13</t>
  </si>
  <si>
    <t>2010-06-14 to 2010-06-20</t>
  </si>
  <si>
    <t>2010-06-21 to 2010-06-27</t>
  </si>
  <si>
    <t>2010-06-28 to 2010-07-04</t>
  </si>
  <si>
    <t>2010-07-05 to 2010-07-11</t>
  </si>
  <si>
    <t>2010-07-12 to 2010-07-18</t>
  </si>
  <si>
    <t>2010-07-19 to 2010-07-25</t>
  </si>
  <si>
    <t>APR-2009</t>
  </si>
  <si>
    <t>2009 (Partial Year)</t>
  </si>
  <si>
    <t>MAY-2009</t>
  </si>
  <si>
    <t>JUN-2009</t>
  </si>
  <si>
    <t>JUL-2009</t>
  </si>
  <si>
    <t>AUG-2009</t>
  </si>
  <si>
    <t>SEP-2009</t>
  </si>
  <si>
    <t>OCT-2009</t>
  </si>
  <si>
    <t>NOV-2009</t>
  </si>
  <si>
    <t>DEC-2009</t>
  </si>
  <si>
    <t>JAN-2010</t>
  </si>
  <si>
    <t>FEB-2010</t>
  </si>
  <si>
    <t>MAR-2010</t>
  </si>
  <si>
    <t>APR-2010</t>
  </si>
  <si>
    <t>MAY-2010</t>
  </si>
  <si>
    <t>JUN-2010</t>
  </si>
  <si>
    <t>JUL-2010</t>
  </si>
  <si>
    <t>AUG-2010</t>
  </si>
  <si>
    <t>2010-07-26 to 2010-08-01</t>
  </si>
  <si>
    <t>2010-08-02 to 2010-08-08</t>
  </si>
  <si>
    <t>2010-08-09 to 2010-08-15</t>
  </si>
  <si>
    <t>2010-08-16 to 2010-08-22</t>
  </si>
  <si>
    <t>2010-08-23 to 2010-08-29</t>
  </si>
  <si>
    <t>2010-08-30 to 2010-09-05</t>
  </si>
  <si>
    <t>2010-09-06 to 2010-09-12</t>
  </si>
  <si>
    <t>2010-09-13 to 2010-09-19</t>
  </si>
  <si>
    <t>2010-09-20 to 2010-09-26</t>
  </si>
  <si>
    <t>2010-09-27 to 2010-10-03</t>
  </si>
  <si>
    <t>2010-10-04 to 2010-10-10</t>
  </si>
  <si>
    <t>2010-10-11 to 2010-10-17</t>
  </si>
  <si>
    <t>2010-10-18 to 2010-10-24</t>
  </si>
  <si>
    <t>2010-10-25 to 2010-10-31</t>
  </si>
  <si>
    <t>2010-11-01 to 2010-11-07</t>
  </si>
  <si>
    <t>2010-11-08 to 2010-11-14</t>
  </si>
  <si>
    <t>2010-11-15 to 2010-11-21</t>
  </si>
  <si>
    <t>2010-11-22 to 2010-11-28</t>
  </si>
  <si>
    <t>2010-11-29 to 2010-12-05</t>
  </si>
  <si>
    <t>2010-12-06 to 2010-12-12</t>
  </si>
  <si>
    <t>2010-12-13 to 2010-12-19</t>
  </si>
  <si>
    <t>2010-12-20 to 2010-12-26</t>
  </si>
  <si>
    <t>2010-12-27 to 2011-01-02</t>
  </si>
  <si>
    <t>2011-01-03 to 2011-01-09</t>
  </si>
  <si>
    <t>2011-01-10 to 2011-01-16</t>
  </si>
  <si>
    <t>2011-01-17 to 2011-01-23</t>
  </si>
  <si>
    <t>2011-01-24 to 2011-01-30</t>
  </si>
  <si>
    <t>2011-01-31 to 2011-02-06</t>
  </si>
  <si>
    <t>2011-02-07 to 2011-02-13</t>
  </si>
  <si>
    <t>2011-02-14 to 2011-02-20</t>
  </si>
  <si>
    <t>2011-02-21 to 2011-02-28</t>
  </si>
  <si>
    <t>SEP-2010</t>
  </si>
  <si>
    <t>OCT-2010</t>
  </si>
  <si>
    <t>NOV-2010</t>
  </si>
  <si>
    <t>DEC-2010</t>
  </si>
  <si>
    <t>JAN-2011</t>
  </si>
  <si>
    <t>FEB-2011</t>
  </si>
  <si>
    <t>2010 (Full Year)</t>
  </si>
  <si>
    <t>2009 (Partial Year: APR-DEC)</t>
  </si>
  <si>
    <t>2010 (Full Year: JAN-DEC)</t>
  </si>
  <si>
    <t>2011 (Partial Year: JAN-FEB)</t>
  </si>
  <si>
    <t xml:space="preserve">Fossil fuel (Diesel) used, Litre </t>
  </si>
  <si>
    <r>
      <t>tCO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/TJ</t>
    </r>
  </si>
  <si>
    <r>
      <t>TJ/10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t</t>
    </r>
  </si>
  <si>
    <t>Density for Diesel</t>
  </si>
  <si>
    <t>kg/L</t>
  </si>
  <si>
    <r>
      <t>Annual quantity of Diesel used, FC</t>
    </r>
    <r>
      <rPr>
        <b/>
        <vertAlign val="subscript"/>
        <sz val="11"/>
        <color indexed="9"/>
        <rFont val="Calibri"/>
        <family val="2"/>
      </rPr>
      <t>y</t>
    </r>
    <r>
      <rPr>
        <b/>
        <sz val="11"/>
        <color indexed="9"/>
        <rFont val="Calibri"/>
        <family val="2"/>
      </rPr>
      <t xml:space="preserve">, Litre </t>
    </r>
  </si>
  <si>
    <t>http://web.mit.edu/mit_energy</t>
  </si>
  <si>
    <t>"Units &amp; Conversions Fact Sheet", MIT Energy Club, Massachusetts Institute of Technology.</t>
  </si>
  <si>
    <t>2006 IPCC Guidelines for National Greenhouse Gas Inventories</t>
  </si>
  <si>
    <t>Table 2.2, p.2.16, Volume 2</t>
  </si>
  <si>
    <t>Table 1.3, p.1.6, Chapter 1</t>
  </si>
  <si>
    <r>
      <t>* ER</t>
    </r>
    <r>
      <rPr>
        <b/>
        <vertAlign val="subscript"/>
        <sz val="11"/>
        <color indexed="8"/>
        <rFont val="Calibri"/>
        <family val="2"/>
      </rPr>
      <t>flare,y</t>
    </r>
    <r>
      <rPr>
        <b/>
        <sz val="11"/>
        <color indexed="8"/>
        <rFont val="Calibri"/>
        <family val="2"/>
      </rPr>
      <t xml:space="preserve"> = MD</t>
    </r>
    <r>
      <rPr>
        <b/>
        <vertAlign val="subscript"/>
        <sz val="11"/>
        <color indexed="8"/>
        <rFont val="Calibri"/>
        <family val="2"/>
      </rPr>
      <t>project,y</t>
    </r>
    <r>
      <rPr>
        <b/>
        <sz val="11"/>
        <color indexed="8"/>
        <rFont val="Calibri"/>
        <family val="2"/>
      </rPr>
      <t>*GWP</t>
    </r>
    <r>
      <rPr>
        <b/>
        <vertAlign val="subscript"/>
        <sz val="11"/>
        <color indexed="8"/>
        <rFont val="Calibri"/>
        <family val="2"/>
      </rPr>
      <t>CH4</t>
    </r>
    <r>
      <rPr>
        <b/>
        <sz val="11"/>
        <color indexed="8"/>
        <rFont val="Calibri"/>
        <family val="2"/>
      </rPr>
      <t>, tCO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e</t>
    </r>
  </si>
  <si>
    <r>
      <t>Average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 Factor for Diesel (EF</t>
    </r>
    <r>
      <rPr>
        <vertAlign val="subscript"/>
        <sz val="11"/>
        <color indexed="8"/>
        <rFont val="Calibri"/>
        <family val="2"/>
      </rPr>
      <t>CO2</t>
    </r>
    <r>
      <rPr>
        <sz val="11"/>
        <color theme="1"/>
        <rFont val="Calibri"/>
        <family val="2"/>
      </rPr>
      <t>)</t>
    </r>
  </si>
  <si>
    <t>Average Net Calorific Value for Diesel (NCV)</t>
  </si>
  <si>
    <t>Revised 1996 IPCC Guidelines for National Greenhouse Gas Inventories: Workbook</t>
  </si>
  <si>
    <r>
      <t xml:space="preserve">Project Emissions from fossil fuel combustion </t>
    </r>
    <r>
      <rPr>
        <b/>
        <sz val="11"/>
        <color indexed="10"/>
        <rFont val="Calibri"/>
        <family val="2"/>
      </rPr>
      <t xml:space="preserve">in the year </t>
    </r>
    <r>
      <rPr>
        <b/>
        <i/>
        <sz val="11"/>
        <color indexed="10"/>
        <rFont val="Calibri"/>
        <family val="2"/>
      </rPr>
      <t>y</t>
    </r>
    <r>
      <rPr>
        <b/>
        <sz val="11"/>
        <color indexed="9"/>
        <rFont val="Calibri"/>
        <family val="2"/>
      </rPr>
      <t xml:space="preserve"> - PE</t>
    </r>
    <r>
      <rPr>
        <b/>
        <vertAlign val="subscript"/>
        <sz val="11"/>
        <color indexed="9"/>
        <rFont val="Calibri"/>
        <family val="2"/>
      </rPr>
      <t>y</t>
    </r>
    <r>
      <rPr>
        <b/>
        <sz val="11"/>
        <color indexed="9"/>
        <rFont val="Calibri"/>
        <family val="2"/>
      </rPr>
      <t>, tCO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e</t>
    </r>
  </si>
  <si>
    <r>
      <t>Project Emissions from fossil fuel combustion PE</t>
    </r>
    <r>
      <rPr>
        <b/>
        <vertAlign val="subscript"/>
        <sz val="11"/>
        <rFont val="Calibri"/>
        <family val="2"/>
      </rPr>
      <t>y</t>
    </r>
    <r>
      <rPr>
        <b/>
        <sz val="11"/>
        <rFont val="Calibri"/>
        <family val="2"/>
      </rPr>
      <t>, tCO2e</t>
    </r>
  </si>
</sst>
</file>

<file path=xl/styles.xml><?xml version="1.0" encoding="utf-8"?>
<styleSheet xmlns="http://schemas.openxmlformats.org/spreadsheetml/2006/main">
  <numFmts count="11">
    <numFmt numFmtId="5" formatCode="&quot;₴&quot;\ #,##0;&quot;₴&quot;\ \-#,##0"/>
    <numFmt numFmtId="6" formatCode="&quot;₴&quot;\ #,##0;[Red]&quot;₴&quot;\ \-#,##0"/>
    <numFmt numFmtId="7" formatCode="&quot;₴&quot;\ #,##0.00;&quot;₴&quot;\ \-#,##0.00"/>
    <numFmt numFmtId="8" formatCode="&quot;₴&quot;\ #,##0.00;[Red]&quot;₴&quot;\ \-#,##0.00"/>
    <numFmt numFmtId="42" formatCode="_ &quot;₴&quot;\ * #,##0_ ;_ &quot;₴&quot;\ * \-#,##0_ ;_ &quot;₴&quot;\ * &quot;-&quot;_ ;_ @_ "/>
    <numFmt numFmtId="41" formatCode="_ * #,##0_ ;_ * \-#,##0_ ;_ * &quot;-&quot;_ ;_ @_ "/>
    <numFmt numFmtId="44" formatCode="_ &quot;₴&quot;\ * #,##0.00_ ;_ &quot;₴&quot;\ * \-#,##0.00_ ;_ &quot;₴&quot;\ * &quot;-&quot;??_ ;_ @_ "/>
    <numFmt numFmtId="43" formatCode="_ * #,##0.00_ ;_ * \-#,##0.00_ ;_ * &quot;-&quot;??_ ;_ @_ "/>
    <numFmt numFmtId="164" formatCode="#,##0_ ;[Red]\-#,##0\ "/>
    <numFmt numFmtId="165" formatCode="0.00000"/>
    <numFmt numFmtId="166" formatCode="#,##0.000_ ;[Red]\-#,##0.0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vertAlign val="subscript"/>
      <sz val="11"/>
      <color indexed="9"/>
      <name val="Calibri"/>
      <family val="2"/>
    </font>
    <font>
      <b/>
      <u val="single"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0"/>
      <color indexed="8"/>
      <name val="Calibri"/>
      <family val="2"/>
    </font>
    <font>
      <b/>
      <u val="single"/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1" fillId="33" borderId="0" xfId="57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55" fillId="35" borderId="0" xfId="57" applyFont="1" applyFill="1" applyBorder="1">
      <alignment/>
      <protection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55" fillId="34" borderId="0" xfId="57" applyFont="1" applyFill="1" applyBorder="1">
      <alignment/>
      <protection/>
    </xf>
    <xf numFmtId="0" fontId="56" fillId="36" borderId="0" xfId="57" applyFont="1" applyFill="1" applyBorder="1">
      <alignment/>
      <protection/>
    </xf>
    <xf numFmtId="0" fontId="0" fillId="36" borderId="0" xfId="57" applyFill="1" applyBorder="1">
      <alignment/>
      <protection/>
    </xf>
    <xf numFmtId="0" fontId="0" fillId="34" borderId="0" xfId="57" applyFill="1" applyBorder="1">
      <alignment/>
      <protection/>
    </xf>
    <xf numFmtId="0" fontId="41" fillId="34" borderId="0" xfId="57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 horizontal="left" vertical="center" indent="1"/>
    </xf>
    <xf numFmtId="16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left" indent="1"/>
    </xf>
    <xf numFmtId="0" fontId="53" fillId="34" borderId="0" xfId="0" applyFont="1" applyFill="1" applyAlignment="1">
      <alignment/>
    </xf>
    <xf numFmtId="0" fontId="53" fillId="34" borderId="0" xfId="0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0" fontId="53" fillId="36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15" fillId="35" borderId="0" xfId="57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horizontal="left" vertical="center"/>
    </xf>
    <xf numFmtId="0" fontId="53" fillId="34" borderId="0" xfId="0" applyFont="1" applyFill="1" applyBorder="1" applyAlignment="1">
      <alignment horizontal="left" vertical="center"/>
    </xf>
    <xf numFmtId="0" fontId="15" fillId="35" borderId="0" xfId="57" applyFont="1" applyFill="1" applyBorder="1" applyAlignment="1">
      <alignment horizontal="left" vertical="center" wrapText="1"/>
      <protection/>
    </xf>
    <xf numFmtId="3" fontId="58" fillId="34" borderId="0" xfId="0" applyNumberFormat="1" applyFont="1" applyFill="1" applyBorder="1" applyAlignment="1">
      <alignment horizontal="center" vertical="center"/>
    </xf>
    <xf numFmtId="1" fontId="58" fillId="34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3" fillId="36" borderId="0" xfId="57" applyFont="1" applyFill="1" applyBorder="1">
      <alignment/>
      <protection/>
    </xf>
    <xf numFmtId="0" fontId="0" fillId="34" borderId="0" xfId="0" applyFill="1" applyAlignment="1">
      <alignment horizontal="left" vertical="center" indent="1"/>
    </xf>
    <xf numFmtId="4" fontId="1" fillId="34" borderId="0" xfId="0" applyNumberFormat="1" applyFont="1" applyFill="1" applyAlignment="1">
      <alignment/>
    </xf>
    <xf numFmtId="0" fontId="4" fillId="34" borderId="0" xfId="47" applyFont="1" applyFill="1" applyBorder="1" applyAlignment="1">
      <alignment horizontal="left" vertical="center"/>
    </xf>
    <xf numFmtId="0" fontId="4" fillId="34" borderId="0" xfId="0" applyFont="1" applyFill="1" applyBorder="1" applyAlignment="1">
      <alignment/>
    </xf>
    <xf numFmtId="0" fontId="21" fillId="34" borderId="0" xfId="47" applyFont="1" applyFill="1" applyBorder="1" applyAlignment="1">
      <alignment horizontal="left" vertical="center"/>
    </xf>
    <xf numFmtId="3" fontId="22" fillId="34" borderId="0" xfId="0" applyNumberFormat="1" applyFont="1" applyFill="1" applyBorder="1" applyAlignment="1">
      <alignment/>
    </xf>
    <xf numFmtId="164" fontId="22" fillId="34" borderId="0" xfId="0" applyNumberFormat="1" applyFont="1" applyFill="1" applyBorder="1" applyAlignment="1">
      <alignment/>
    </xf>
    <xf numFmtId="0" fontId="53" fillId="35" borderId="0" xfId="0" applyFont="1" applyFill="1" applyBorder="1" applyAlignment="1">
      <alignment horizontal="center" vertical="center"/>
    </xf>
    <xf numFmtId="0" fontId="12" fillId="35" borderId="0" xfId="57" applyFont="1" applyFill="1" applyBorder="1" applyAlignment="1">
      <alignment horizontal="center" vertical="center" wrapText="1"/>
      <protection/>
    </xf>
    <xf numFmtId="0" fontId="53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12" fillId="36" borderId="0" xfId="57" applyFont="1" applyFill="1" applyBorder="1" applyAlignment="1">
      <alignment horizontal="center" vertical="center" wrapText="1"/>
      <protection/>
    </xf>
    <xf numFmtId="0" fontId="12" fillId="37" borderId="0" xfId="57" applyFont="1" applyFill="1" applyBorder="1" applyAlignment="1">
      <alignment horizontal="center" vertical="center" wrapText="1"/>
      <protection/>
    </xf>
    <xf numFmtId="3" fontId="58" fillId="36" borderId="0" xfId="0" applyNumberFormat="1" applyFont="1" applyFill="1" applyBorder="1" applyAlignment="1">
      <alignment horizontal="center" vertical="center"/>
    </xf>
    <xf numFmtId="0" fontId="15" fillId="36" borderId="0" xfId="57" applyFont="1" applyFill="1" applyBorder="1" applyAlignment="1">
      <alignment horizontal="left" vertical="center" wrapText="1"/>
      <protection/>
    </xf>
    <xf numFmtId="3" fontId="15" fillId="36" borderId="0" xfId="0" applyNumberFormat="1" applyFont="1" applyFill="1" applyBorder="1" applyAlignment="1">
      <alignment horizontal="center" vertical="center"/>
    </xf>
    <xf numFmtId="3" fontId="18" fillId="36" borderId="0" xfId="0" applyNumberFormat="1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left" vertical="center"/>
    </xf>
    <xf numFmtId="166" fontId="0" fillId="34" borderId="0" xfId="0" applyNumberFormat="1" applyFill="1" applyBorder="1" applyAlignment="1">
      <alignment/>
    </xf>
    <xf numFmtId="1" fontId="60" fillId="35" borderId="0" xfId="0" applyNumberFormat="1" applyFont="1" applyFill="1" applyBorder="1" applyAlignment="1">
      <alignment horizontal="center" vertical="center"/>
    </xf>
    <xf numFmtId="0" fontId="47" fillId="35" borderId="0" xfId="53" applyFill="1" applyBorder="1" applyAlignment="1" applyProtection="1">
      <alignment/>
      <protection/>
    </xf>
    <xf numFmtId="0" fontId="59" fillId="35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2" fontId="55" fillId="35" borderId="0" xfId="0" applyNumberFormat="1" applyFont="1" applyFill="1" applyAlignment="1">
      <alignment/>
    </xf>
    <xf numFmtId="0" fontId="42" fillId="35" borderId="0" xfId="47" applyFill="1" applyBorder="1" applyAlignment="1">
      <alignment horizontal="left" vertical="center"/>
    </xf>
    <xf numFmtId="0" fontId="53" fillId="35" borderId="0" xfId="0" applyFont="1" applyFill="1" applyBorder="1" applyAlignment="1">
      <alignment horizontal="center" vertical="center"/>
    </xf>
    <xf numFmtId="3" fontId="53" fillId="37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mit.edu/mit_energ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PageLayoutView="0" workbookViewId="0" topLeftCell="F1">
      <pane ySplit="4" topLeftCell="A5" activePane="bottomLeft" state="frozen"/>
      <selection pane="topLeft" activeCell="A1" sqref="A1"/>
      <selection pane="bottomLeft" activeCell="M8" sqref="M8"/>
    </sheetView>
  </sheetViews>
  <sheetFormatPr defaultColWidth="9.140625" defaultRowHeight="15" outlineLevelCol="1"/>
  <cols>
    <col min="1" max="1" width="30.7109375" style="4" customWidth="1"/>
    <col min="2" max="2" width="25.7109375" style="4" customWidth="1"/>
    <col min="3" max="3" width="20.7109375" style="4" customWidth="1"/>
    <col min="4" max="4" width="5.7109375" style="4" customWidth="1"/>
    <col min="5" max="5" width="30.7109375" style="4" customWidth="1"/>
    <col min="6" max="6" width="25.7109375" style="4" customWidth="1"/>
    <col min="7" max="7" width="15.7109375" style="4" customWidth="1"/>
    <col min="8" max="8" width="5.7109375" style="4" customWidth="1"/>
    <col min="9" max="9" width="40.7109375" style="4" customWidth="1"/>
    <col min="10" max="10" width="30.7109375" style="4" customWidth="1"/>
    <col min="11" max="11" width="20.7109375" style="4" customWidth="1" outlineLevel="1"/>
    <col min="12" max="13" width="30.7109375" style="4" customWidth="1"/>
    <col min="14" max="17" width="15.7109375" style="4" customWidth="1"/>
    <col min="18" max="16384" width="9.140625" style="4" customWidth="1"/>
  </cols>
  <sheetData>
    <row r="1" spans="1:13" ht="18">
      <c r="A1" s="7" t="s">
        <v>36</v>
      </c>
      <c r="B1" s="34" t="s">
        <v>37</v>
      </c>
      <c r="C1" s="8"/>
      <c r="D1" s="9"/>
      <c r="E1" s="25" t="s">
        <v>177</v>
      </c>
      <c r="F1" s="16"/>
      <c r="G1" s="16"/>
      <c r="I1" s="5" t="s">
        <v>169</v>
      </c>
      <c r="J1" s="4">
        <v>0.837</v>
      </c>
      <c r="K1" s="57" t="s">
        <v>170</v>
      </c>
      <c r="L1" s="55" t="s">
        <v>172</v>
      </c>
      <c r="M1" s="56" t="s">
        <v>173</v>
      </c>
    </row>
    <row r="2" spans="1:13" ht="18">
      <c r="A2" s="58">
        <v>39904</v>
      </c>
      <c r="B2" s="3" t="s">
        <v>1</v>
      </c>
      <c r="C2" s="3"/>
      <c r="D2" s="6"/>
      <c r="E2" s="17"/>
      <c r="F2" s="17"/>
      <c r="G2" s="17"/>
      <c r="I2" s="5" t="s">
        <v>178</v>
      </c>
      <c r="J2" s="4">
        <v>74.1</v>
      </c>
      <c r="K2" s="57" t="s">
        <v>167</v>
      </c>
      <c r="L2" s="17" t="s">
        <v>175</v>
      </c>
      <c r="M2" s="56" t="s">
        <v>174</v>
      </c>
    </row>
    <row r="3" spans="1:13" ht="17.25">
      <c r="A3" s="58">
        <v>40602.99930555555</v>
      </c>
      <c r="B3" s="3" t="s">
        <v>2</v>
      </c>
      <c r="C3" s="3"/>
      <c r="D3" s="6"/>
      <c r="E3" s="17"/>
      <c r="F3" s="17"/>
      <c r="G3" s="17"/>
      <c r="I3" s="5" t="s">
        <v>179</v>
      </c>
      <c r="J3" s="4">
        <v>43.33</v>
      </c>
      <c r="K3" s="2" t="s">
        <v>168</v>
      </c>
      <c r="L3" s="17" t="s">
        <v>176</v>
      </c>
      <c r="M3" s="56" t="s">
        <v>180</v>
      </c>
    </row>
    <row r="4" spans="1:13" s="18" customFormat="1" ht="51">
      <c r="A4" s="1" t="s">
        <v>0</v>
      </c>
      <c r="B4" s="1" t="s">
        <v>6</v>
      </c>
      <c r="C4" s="1" t="s">
        <v>166</v>
      </c>
      <c r="D4" s="10"/>
      <c r="E4" s="1" t="s">
        <v>33</v>
      </c>
      <c r="F4" s="1" t="s">
        <v>7</v>
      </c>
      <c r="G4" s="1" t="s">
        <v>166</v>
      </c>
      <c r="H4" s="10"/>
      <c r="I4" s="1" t="s">
        <v>34</v>
      </c>
      <c r="J4" s="1" t="s">
        <v>25</v>
      </c>
      <c r="K4" s="1" t="s">
        <v>171</v>
      </c>
      <c r="L4" s="1" t="s">
        <v>181</v>
      </c>
      <c r="M4" s="1" t="s">
        <v>24</v>
      </c>
    </row>
    <row r="5" spans="1:13" ht="15">
      <c r="A5" s="35" t="s">
        <v>38</v>
      </c>
      <c r="B5" s="20">
        <v>0</v>
      </c>
      <c r="C5" s="36">
        <v>0</v>
      </c>
      <c r="E5" s="19" t="s">
        <v>107</v>
      </c>
      <c r="F5" s="20">
        <f>B5+B6+B7+B8+B9*4/7</f>
        <v>0</v>
      </c>
      <c r="G5" s="20">
        <f>C5+C6+C7+C8+C9*4/7</f>
        <v>0</v>
      </c>
      <c r="I5" s="21" t="s">
        <v>108</v>
      </c>
      <c r="J5" s="20">
        <f>ROUND(SUM(F5:F13),1)</f>
        <v>40379.5</v>
      </c>
      <c r="K5" s="20">
        <f>SUM(G5:G13)</f>
        <v>193.00000000000003</v>
      </c>
      <c r="L5" s="53">
        <f>(K5*$J$1/10^6)*$J$3*$J$2</f>
        <v>0.518668250373</v>
      </c>
      <c r="M5" s="20">
        <f>J5-L5</f>
        <v>40378.98133174963</v>
      </c>
    </row>
    <row r="6" spans="1:13" ht="15">
      <c r="A6" s="35" t="s">
        <v>39</v>
      </c>
      <c r="B6" s="20">
        <v>0</v>
      </c>
      <c r="C6" s="36">
        <v>0</v>
      </c>
      <c r="E6" s="19" t="s">
        <v>109</v>
      </c>
      <c r="F6" s="20">
        <f>B9*3/7+B10+B11+B12+B13</f>
        <v>2269.2554033520123</v>
      </c>
      <c r="G6" s="20">
        <f>C9*3/7+C10+C11+C12+C13</f>
        <v>35.400000000000006</v>
      </c>
      <c r="I6" s="21" t="s">
        <v>162</v>
      </c>
      <c r="J6" s="20">
        <f>SUM(F14:F25)</f>
        <v>57803.84125195675</v>
      </c>
      <c r="K6" s="20">
        <f>SUM(G14:G25)</f>
        <v>17.5</v>
      </c>
      <c r="L6" s="53">
        <f>(K6*$J$1/10^6)*$J$3*$J$2</f>
        <v>0.047029504567499984</v>
      </c>
      <c r="M6" s="20">
        <f>J6-L6</f>
        <v>57803.79422245218</v>
      </c>
    </row>
    <row r="7" spans="1:13" ht="15">
      <c r="A7" s="35" t="s">
        <v>40</v>
      </c>
      <c r="B7" s="20">
        <v>0</v>
      </c>
      <c r="C7" s="36">
        <v>0</v>
      </c>
      <c r="E7" s="19" t="s">
        <v>110</v>
      </c>
      <c r="F7" s="20">
        <f>B14+B15+B16+B17+B18*2/7</f>
        <v>6426.66128814845</v>
      </c>
      <c r="G7" s="20">
        <f>C14+C15+C16+C17+C18*2/7</f>
        <v>33.05714285714286</v>
      </c>
      <c r="I7" s="21" t="s">
        <v>32</v>
      </c>
      <c r="J7" s="20">
        <f>SUM(F26:F27)</f>
        <v>10345.155908390465</v>
      </c>
      <c r="K7" s="20">
        <f>SUM(G26:G27)</f>
        <v>0</v>
      </c>
      <c r="L7" s="53">
        <f>(K7*$J$1/10^6)*$J$3*$J$2</f>
        <v>0</v>
      </c>
      <c r="M7" s="20">
        <f>J7-L7</f>
        <v>10345.155908390465</v>
      </c>
    </row>
    <row r="8" spans="1:13" ht="15">
      <c r="A8" s="35" t="s">
        <v>41</v>
      </c>
      <c r="B8" s="20">
        <v>0</v>
      </c>
      <c r="C8" s="36">
        <v>0</v>
      </c>
      <c r="E8" s="19" t="s">
        <v>111</v>
      </c>
      <c r="F8" s="20">
        <f>B18*5/7+B19+B20+B21+B22*5/7</f>
        <v>6997.7489273614065</v>
      </c>
      <c r="G8" s="20">
        <f>C18*5/7+C19+C20+C21+C22*5/7</f>
        <v>20.985714285714288</v>
      </c>
      <c r="I8" s="11" t="s">
        <v>5</v>
      </c>
      <c r="J8" s="12">
        <f>ROUND(SUM(J5:J7),1)</f>
        <v>108528.5</v>
      </c>
      <c r="K8" s="12">
        <f>SUM(K5:K7)</f>
        <v>210.50000000000003</v>
      </c>
      <c r="L8" s="12">
        <f>SUM(L5:L7)</f>
        <v>0.5656977549405</v>
      </c>
      <c r="M8" s="12">
        <f>SUM(M5:M7)</f>
        <v>108527.93146259227</v>
      </c>
    </row>
    <row r="9" spans="1:7" ht="15">
      <c r="A9" s="35" t="s">
        <v>42</v>
      </c>
      <c r="B9" s="20">
        <v>0</v>
      </c>
      <c r="C9" s="36">
        <v>0</v>
      </c>
      <c r="E9" s="19" t="s">
        <v>112</v>
      </c>
      <c r="F9" s="20">
        <f>B22*2/7+B23+B24+B25+B26+B27*1/7</f>
        <v>5011.897156240939</v>
      </c>
      <c r="G9" s="20">
        <f>C22*2/7+C23+C24+C25+C26+C27*1/7</f>
        <v>37.34285714285714</v>
      </c>
    </row>
    <row r="10" spans="1:7" ht="15">
      <c r="A10" s="35" t="s">
        <v>43</v>
      </c>
      <c r="B10" s="20">
        <v>0</v>
      </c>
      <c r="C10" s="36">
        <v>0</v>
      </c>
      <c r="E10" s="19" t="s">
        <v>113</v>
      </c>
      <c r="F10" s="20">
        <f>B27*6/7+B28+B29+B30+B31*3/7</f>
        <v>5276.139560426028</v>
      </c>
      <c r="G10" s="20">
        <f>C27*6/7+C28+C29+C30+C31*3/7</f>
        <v>5.8</v>
      </c>
    </row>
    <row r="11" spans="1:7" ht="15">
      <c r="A11" s="35" t="s">
        <v>44</v>
      </c>
      <c r="B11" s="20">
        <v>0</v>
      </c>
      <c r="C11" s="36">
        <v>0</v>
      </c>
      <c r="E11" s="19" t="s">
        <v>114</v>
      </c>
      <c r="F11" s="20">
        <f>B31*4/7+B32+B33+B34+B35*6/7</f>
        <v>5104.6774242350275</v>
      </c>
      <c r="G11" s="20">
        <f>C31*4/7+C32+C33+C34+C35*6/7</f>
        <v>16.485714285714288</v>
      </c>
    </row>
    <row r="12" spans="1:7" ht="15">
      <c r="A12" s="35" t="s">
        <v>45</v>
      </c>
      <c r="B12" s="20">
        <v>711.7397528764609</v>
      </c>
      <c r="C12" s="36">
        <v>17.85</v>
      </c>
      <c r="E12" s="19" t="s">
        <v>115</v>
      </c>
      <c r="F12" s="20">
        <f>B35*1/7+B36+B37+B38+B39+B40*1/7</f>
        <v>4741.505146331929</v>
      </c>
      <c r="G12" s="20">
        <f>C35*1/7+C36+C37+C38+C39+C40*1/7</f>
        <v>5.985714285714286</v>
      </c>
    </row>
    <row r="13" spans="1:7" ht="15">
      <c r="A13" s="35" t="s">
        <v>46</v>
      </c>
      <c r="B13" s="20">
        <v>1557.5156504755514</v>
      </c>
      <c r="C13" s="36">
        <v>17.55</v>
      </c>
      <c r="E13" s="19" t="s">
        <v>116</v>
      </c>
      <c r="F13" s="20">
        <f>B40*6/7+B41+B42+B43+B44*4/7</f>
        <v>4551.580735942347</v>
      </c>
      <c r="G13" s="20">
        <f>C40*6/7+C41+C42+C43+C44*4/7</f>
        <v>37.94285714285714</v>
      </c>
    </row>
    <row r="14" spans="1:7" ht="15">
      <c r="A14" s="35" t="s">
        <v>47</v>
      </c>
      <c r="B14" s="20">
        <v>1696.3051301133098</v>
      </c>
      <c r="C14" s="36">
        <v>5.4</v>
      </c>
      <c r="E14" s="19" t="s">
        <v>117</v>
      </c>
      <c r="F14" s="20">
        <f>B44*3/7+B45+B46+B47+B48</f>
        <v>5019.58108233512</v>
      </c>
      <c r="G14" s="20">
        <f>C44*3/7+C45+C46+C47+C48</f>
        <v>17.5</v>
      </c>
    </row>
    <row r="15" spans="1:7" ht="15">
      <c r="A15" s="35" t="s">
        <v>48</v>
      </c>
      <c r="B15" s="20">
        <v>1759.540444679942</v>
      </c>
      <c r="C15" s="36">
        <v>9.8</v>
      </c>
      <c r="E15" s="19" t="s">
        <v>118</v>
      </c>
      <c r="F15" s="20">
        <f>B49+B50+B51+B52</f>
        <v>4094.9647591983157</v>
      </c>
      <c r="G15" s="20">
        <f>C49+C50+C51+C52</f>
        <v>0</v>
      </c>
    </row>
    <row r="16" spans="1:7" ht="15">
      <c r="A16" s="35" t="s">
        <v>49</v>
      </c>
      <c r="B16" s="20">
        <v>1101.408414471679</v>
      </c>
      <c r="C16" s="36">
        <v>7</v>
      </c>
      <c r="E16" s="19" t="s">
        <v>119</v>
      </c>
      <c r="F16" s="20">
        <f>B53+B54+B55+B56+B57*3/7</f>
        <v>4298.805423016118</v>
      </c>
      <c r="G16" s="20">
        <f>C53+C54+C55+C56+C57*3/7</f>
        <v>0</v>
      </c>
    </row>
    <row r="17" spans="1:7" ht="15">
      <c r="A17" s="35" t="s">
        <v>50</v>
      </c>
      <c r="B17" s="20">
        <v>1350.039676212641</v>
      </c>
      <c r="C17" s="36">
        <v>10</v>
      </c>
      <c r="E17" s="19" t="s">
        <v>120</v>
      </c>
      <c r="F17" s="20">
        <f>B57*4/7+B58+B59+B60+B61*5/7</f>
        <v>3900.5174332617867</v>
      </c>
      <c r="G17" s="20">
        <f>C57*4/7+C58+C59+C60+C61*5/7</f>
        <v>0</v>
      </c>
    </row>
    <row r="18" spans="1:7" ht="15">
      <c r="A18" s="35" t="s">
        <v>51</v>
      </c>
      <c r="B18" s="20">
        <v>1817.786679348072</v>
      </c>
      <c r="C18" s="36">
        <v>3</v>
      </c>
      <c r="E18" s="19" t="s">
        <v>121</v>
      </c>
      <c r="F18" s="20">
        <f>B61*2/7+B62+B63+B64+B65+B66*1/7</f>
        <v>4756.903034061545</v>
      </c>
      <c r="G18" s="20">
        <f>C61*2/7+C62+C63+C64+C65+C66*1/7</f>
        <v>0</v>
      </c>
    </row>
    <row r="19" spans="1:7" ht="15">
      <c r="A19" s="35" t="s">
        <v>52</v>
      </c>
      <c r="B19" s="20">
        <v>1866.1786259747537</v>
      </c>
      <c r="C19" s="36">
        <v>1</v>
      </c>
      <c r="E19" s="19" t="s">
        <v>122</v>
      </c>
      <c r="F19" s="20">
        <f>B66*6/7+B67+B68+B69+B70*3/7</f>
        <v>2299.652576022897</v>
      </c>
      <c r="G19" s="20">
        <f>C66*6/7+C67+C68+C69+C70*3/7</f>
        <v>0</v>
      </c>
    </row>
    <row r="20" spans="1:7" ht="15">
      <c r="A20" s="35" t="s">
        <v>53</v>
      </c>
      <c r="B20" s="20">
        <v>1913.5567686474415</v>
      </c>
      <c r="C20" s="36">
        <v>0.4</v>
      </c>
      <c r="E20" s="19" t="s">
        <v>123</v>
      </c>
      <c r="F20" s="20">
        <f>B70*4/7+B71+B72+B73+B74*6/7</f>
        <v>6298.305629594181</v>
      </c>
      <c r="G20" s="20">
        <f>C70*4/7+C71+C72+C73+C74*6/7</f>
        <v>0</v>
      </c>
    </row>
    <row r="21" spans="1:7" ht="15">
      <c r="A21" s="35" t="s">
        <v>54</v>
      </c>
      <c r="B21" s="20">
        <v>1221.470506565817</v>
      </c>
      <c r="C21" s="36">
        <v>9.8</v>
      </c>
      <c r="E21" s="19" t="s">
        <v>124</v>
      </c>
      <c r="F21" s="20">
        <f>B74*1/7+B75+B76+B77+B78+B79*2/7</f>
        <v>5592.081486122176</v>
      </c>
      <c r="G21" s="20">
        <f>C74*1/7+C75+C76+C77+C78+C79*2/7</f>
        <v>0</v>
      </c>
    </row>
    <row r="22" spans="1:7" ht="15">
      <c r="A22" s="35" t="s">
        <v>55</v>
      </c>
      <c r="B22" s="20">
        <v>977.3735572946795</v>
      </c>
      <c r="C22" s="36">
        <v>10.7</v>
      </c>
      <c r="E22" s="19" t="s">
        <v>156</v>
      </c>
      <c r="F22" s="20">
        <f>B79*5/7+B80+B81+B82+B83*4/7</f>
        <v>5835.13715871265</v>
      </c>
      <c r="G22" s="20">
        <f>C79*5/7+C80+C81+C82+C83*4/7</f>
        <v>0</v>
      </c>
    </row>
    <row r="23" spans="1:7" ht="15">
      <c r="A23" s="35" t="s">
        <v>56</v>
      </c>
      <c r="B23" s="20">
        <v>1169.6503212155963</v>
      </c>
      <c r="C23" s="36">
        <v>9</v>
      </c>
      <c r="E23" s="19" t="s">
        <v>157</v>
      </c>
      <c r="F23" s="20">
        <f>B83*3/7+B84+B85+B86+B87</f>
        <v>5634.325966905413</v>
      </c>
      <c r="G23" s="20">
        <f>C83*3/7+C84+C85+C86+C87</f>
        <v>0</v>
      </c>
    </row>
    <row r="24" spans="1:7" ht="15">
      <c r="A24" s="35" t="s">
        <v>57</v>
      </c>
      <c r="B24" s="20">
        <v>1062.9862678013496</v>
      </c>
      <c r="C24" s="36">
        <v>14</v>
      </c>
      <c r="E24" s="19" t="s">
        <v>158</v>
      </c>
      <c r="F24" s="20">
        <f>B88+B89+B90+B91+B92*2/7</f>
        <v>6261.247369983462</v>
      </c>
      <c r="G24" s="20">
        <f>C88+C89+C90+C91+C92*2/7</f>
        <v>0</v>
      </c>
    </row>
    <row r="25" spans="1:13" ht="15">
      <c r="A25" s="35" t="s">
        <v>58</v>
      </c>
      <c r="B25" s="20">
        <v>1200.4585101888401</v>
      </c>
      <c r="C25" s="36">
        <v>1.5</v>
      </c>
      <c r="E25" s="19" t="s">
        <v>159</v>
      </c>
      <c r="F25" s="20">
        <f>B92*5/7+B93+B94+B95+B96*5/7</f>
        <v>3812.3193327430854</v>
      </c>
      <c r="G25" s="20">
        <f>C92*5/7+C93+C94+C95+C96*5/7</f>
        <v>0</v>
      </c>
      <c r="H25" s="37"/>
      <c r="I25" s="37"/>
      <c r="J25" s="37"/>
      <c r="K25" s="37"/>
      <c r="L25" s="37"/>
      <c r="M25" s="37"/>
    </row>
    <row r="26" spans="1:7" ht="15">
      <c r="A26" s="35" t="s">
        <v>59</v>
      </c>
      <c r="B26" s="20">
        <v>1118.885474238292</v>
      </c>
      <c r="C26" s="36">
        <v>9</v>
      </c>
      <c r="E26" s="19" t="s">
        <v>160</v>
      </c>
      <c r="F26" s="20">
        <f>B96*2/7+B97+B98+B99+B100+B101*1/7</f>
        <v>4870.427059550661</v>
      </c>
      <c r="G26" s="20">
        <f>C96*2/7+C97+C98+C99+C100+C101*1/7</f>
        <v>0</v>
      </c>
    </row>
    <row r="27" spans="1:7" ht="15">
      <c r="A27" s="35" t="s">
        <v>60</v>
      </c>
      <c r="B27" s="20">
        <v>1264.6689649886646</v>
      </c>
      <c r="C27" s="36">
        <v>5.5</v>
      </c>
      <c r="E27" s="19" t="s">
        <v>161</v>
      </c>
      <c r="F27" s="20">
        <f>B101*6/7+B102+B103+B104</f>
        <v>5474.7288488398035</v>
      </c>
      <c r="G27" s="20">
        <f>C101*6/7+C102+C103+C104</f>
        <v>0</v>
      </c>
    </row>
    <row r="28" spans="1:11" ht="15">
      <c r="A28" s="35" t="s">
        <v>61</v>
      </c>
      <c r="B28" s="20">
        <v>1287.7593560449918</v>
      </c>
      <c r="C28" s="36">
        <v>0</v>
      </c>
      <c r="E28" s="11" t="s">
        <v>5</v>
      </c>
      <c r="F28" s="12">
        <f>ROUND(SUM(F5:F27),1)</f>
        <v>108528.5</v>
      </c>
      <c r="G28" s="12">
        <f>SUM(G5:G27)</f>
        <v>210.50000000000003</v>
      </c>
      <c r="I28" s="22"/>
      <c r="J28" s="2"/>
      <c r="K28" s="2"/>
    </row>
    <row r="29" spans="1:13" ht="15">
      <c r="A29" s="35" t="s">
        <v>62</v>
      </c>
      <c r="B29" s="20">
        <v>1240.3762927660866</v>
      </c>
      <c r="C29" s="36">
        <v>0</v>
      </c>
      <c r="E29" s="59" t="s">
        <v>35</v>
      </c>
      <c r="F29" s="59"/>
      <c r="G29" s="59"/>
      <c r="H29" s="59"/>
      <c r="I29" s="59"/>
      <c r="J29" s="59"/>
      <c r="K29" s="59"/>
      <c r="L29" s="59"/>
      <c r="M29" s="59"/>
    </row>
    <row r="30" spans="1:3" ht="15">
      <c r="A30" s="35" t="s">
        <v>63</v>
      </c>
      <c r="B30" s="20">
        <v>1114.5813366405227</v>
      </c>
      <c r="C30" s="36">
        <v>1</v>
      </c>
    </row>
    <row r="31" spans="1:11" ht="15">
      <c r="A31" s="35" t="s">
        <v>64</v>
      </c>
      <c r="B31" s="20">
        <v>1281.981411629667</v>
      </c>
      <c r="C31" s="36">
        <v>0.2</v>
      </c>
      <c r="I31" s="23"/>
      <c r="J31" s="23"/>
      <c r="K31" s="23"/>
    </row>
    <row r="32" spans="1:10" ht="15">
      <c r="A32" s="35" t="s">
        <v>65</v>
      </c>
      <c r="B32" s="20">
        <v>1269.2154270226326</v>
      </c>
      <c r="C32" s="36">
        <v>1.8</v>
      </c>
      <c r="J32" s="24"/>
    </row>
    <row r="33" spans="1:3" ht="15">
      <c r="A33" s="35" t="s">
        <v>66</v>
      </c>
      <c r="B33" s="20">
        <v>1206.725846106608</v>
      </c>
      <c r="C33" s="36">
        <v>2</v>
      </c>
    </row>
    <row r="34" spans="1:3" ht="15">
      <c r="A34" s="35" t="s">
        <v>67</v>
      </c>
      <c r="B34" s="20">
        <v>1108.0749644592654</v>
      </c>
      <c r="C34" s="36">
        <v>10</v>
      </c>
    </row>
    <row r="35" spans="1:3" ht="15">
      <c r="A35" s="35" t="s">
        <v>68</v>
      </c>
      <c r="B35" s="20">
        <v>919.4504433344971</v>
      </c>
      <c r="C35" s="36">
        <v>3</v>
      </c>
    </row>
    <row r="36" spans="1:3" ht="15">
      <c r="A36" s="35" t="s">
        <v>69</v>
      </c>
      <c r="B36" s="20">
        <v>1140.9955987878102</v>
      </c>
      <c r="C36" s="36">
        <v>0.3</v>
      </c>
    </row>
    <row r="37" spans="1:3" ht="15">
      <c r="A37" s="35" t="s">
        <v>70</v>
      </c>
      <c r="B37" s="20">
        <v>1172.07973377083</v>
      </c>
      <c r="C37" s="36">
        <v>1.2</v>
      </c>
    </row>
    <row r="38" spans="1:3" ht="15">
      <c r="A38" s="35" t="s">
        <v>71</v>
      </c>
      <c r="B38" s="20">
        <v>1124.6940605180034</v>
      </c>
      <c r="C38" s="36">
        <v>1.2</v>
      </c>
    </row>
    <row r="39" spans="1:3" ht="15">
      <c r="A39" s="35" t="s">
        <v>72</v>
      </c>
      <c r="B39" s="20">
        <v>1058.1842422334437</v>
      </c>
      <c r="C39" s="36">
        <v>1.5</v>
      </c>
    </row>
    <row r="40" spans="1:3" ht="15">
      <c r="A40" s="35" t="s">
        <v>73</v>
      </c>
      <c r="B40" s="20">
        <v>799.410133818388</v>
      </c>
      <c r="C40" s="36">
        <v>9.5</v>
      </c>
    </row>
    <row r="41" spans="1:3" ht="15">
      <c r="A41" s="35" t="s">
        <v>74</v>
      </c>
      <c r="B41" s="20">
        <v>1164.6312421916355</v>
      </c>
      <c r="C41" s="36">
        <v>11.8</v>
      </c>
    </row>
    <row r="42" spans="1:3" ht="15">
      <c r="A42" s="35" t="s">
        <v>75</v>
      </c>
      <c r="B42" s="20">
        <v>1060.7044135130743</v>
      </c>
      <c r="C42" s="36">
        <v>5.5</v>
      </c>
    </row>
    <row r="43" spans="1:3" ht="15">
      <c r="A43" s="35" t="s">
        <v>76</v>
      </c>
      <c r="B43" s="20">
        <v>1002.3188308604814</v>
      </c>
      <c r="C43" s="36">
        <v>8.5</v>
      </c>
    </row>
    <row r="44" spans="1:3" ht="15">
      <c r="A44" s="35" t="s">
        <v>77</v>
      </c>
      <c r="B44" s="20">
        <v>1117.75573568244</v>
      </c>
      <c r="C44" s="36">
        <v>7</v>
      </c>
    </row>
    <row r="45" spans="1:3" ht="15">
      <c r="A45" s="35" t="s">
        <v>78</v>
      </c>
      <c r="B45" s="20">
        <v>1226.204067963143</v>
      </c>
      <c r="C45" s="36">
        <v>3</v>
      </c>
    </row>
    <row r="46" spans="1:13" ht="15">
      <c r="A46" s="35" t="s">
        <v>79</v>
      </c>
      <c r="B46" s="20">
        <v>1125.0822508942765</v>
      </c>
      <c r="C46" s="36">
        <v>5.5</v>
      </c>
      <c r="E46" s="38"/>
      <c r="F46" s="40"/>
      <c r="G46" s="41"/>
      <c r="H46" s="38"/>
      <c r="I46" s="38"/>
      <c r="J46" s="38"/>
      <c r="K46" s="38"/>
      <c r="L46" s="38"/>
      <c r="M46" s="38"/>
    </row>
    <row r="47" spans="1:13" ht="15">
      <c r="A47" s="35" t="s">
        <v>80</v>
      </c>
      <c r="B47" s="20">
        <v>1021.0468633232026</v>
      </c>
      <c r="C47" s="36">
        <v>6</v>
      </c>
      <c r="E47" s="39"/>
      <c r="F47" s="39"/>
      <c r="G47" s="39"/>
      <c r="H47" s="39"/>
      <c r="I47" s="39"/>
      <c r="J47" s="39"/>
      <c r="K47" s="39"/>
      <c r="L47" s="39"/>
      <c r="M47" s="39"/>
    </row>
    <row r="48" spans="1:3" ht="15">
      <c r="A48" s="35" t="s">
        <v>81</v>
      </c>
      <c r="B48" s="20">
        <v>1168.2097277191663</v>
      </c>
      <c r="C48" s="36">
        <v>0</v>
      </c>
    </row>
    <row r="49" spans="1:3" ht="15">
      <c r="A49" s="35" t="s">
        <v>82</v>
      </c>
      <c r="B49" s="20">
        <v>568.2006635677412</v>
      </c>
      <c r="C49" s="36">
        <v>0</v>
      </c>
    </row>
    <row r="50" spans="1:3" ht="15">
      <c r="A50" s="35" t="s">
        <v>83</v>
      </c>
      <c r="B50" s="20">
        <v>1164.1218822797257</v>
      </c>
      <c r="C50" s="36">
        <v>0</v>
      </c>
    </row>
    <row r="51" spans="1:3" ht="15">
      <c r="A51" s="35" t="s">
        <v>84</v>
      </c>
      <c r="B51" s="20">
        <v>1218.5788037704428</v>
      </c>
      <c r="C51" s="36">
        <v>0</v>
      </c>
    </row>
    <row r="52" spans="1:3" ht="15">
      <c r="A52" s="35" t="s">
        <v>85</v>
      </c>
      <c r="B52" s="20">
        <v>1144.0634095804062</v>
      </c>
      <c r="C52" s="36">
        <v>0</v>
      </c>
    </row>
    <row r="53" spans="1:3" ht="15">
      <c r="A53" s="35" t="s">
        <v>86</v>
      </c>
      <c r="B53" s="20">
        <v>992.2704810608758</v>
      </c>
      <c r="C53" s="36">
        <v>0</v>
      </c>
    </row>
    <row r="54" spans="1:3" ht="15">
      <c r="A54" s="35" t="s">
        <v>87</v>
      </c>
      <c r="B54" s="20">
        <v>988.3638103246623</v>
      </c>
      <c r="C54" s="36">
        <v>0</v>
      </c>
    </row>
    <row r="55" spans="1:3" ht="15">
      <c r="A55" s="35" t="s">
        <v>88</v>
      </c>
      <c r="B55" s="20">
        <v>1076.6522727605332</v>
      </c>
      <c r="C55" s="36">
        <v>0</v>
      </c>
    </row>
    <row r="56" spans="1:3" ht="15">
      <c r="A56" s="35" t="s">
        <v>89</v>
      </c>
      <c r="B56" s="20">
        <v>880.4979416597022</v>
      </c>
      <c r="C56" s="36">
        <v>0</v>
      </c>
    </row>
    <row r="57" spans="1:3" ht="15">
      <c r="A57" s="35" t="s">
        <v>90</v>
      </c>
      <c r="B57" s="20">
        <v>842.3821401574703</v>
      </c>
      <c r="C57" s="36">
        <v>0</v>
      </c>
    </row>
    <row r="58" spans="1:3" ht="15">
      <c r="A58" s="35" t="s">
        <v>91</v>
      </c>
      <c r="B58" s="20">
        <v>893.9722704224195</v>
      </c>
      <c r="C58" s="36">
        <v>0</v>
      </c>
    </row>
    <row r="59" spans="1:3" ht="15">
      <c r="A59" s="35" t="s">
        <v>92</v>
      </c>
      <c r="B59" s="20">
        <v>634.9670404937983</v>
      </c>
      <c r="C59" s="36">
        <v>0</v>
      </c>
    </row>
    <row r="60" spans="1:3" ht="15">
      <c r="A60" s="35" t="s">
        <v>93</v>
      </c>
      <c r="B60" s="20">
        <v>1116.4207205173423</v>
      </c>
      <c r="C60" s="36">
        <v>0</v>
      </c>
    </row>
    <row r="61" spans="1:3" ht="15">
      <c r="A61" s="35" t="s">
        <v>94</v>
      </c>
      <c r="B61" s="20">
        <v>1083.314650433541</v>
      </c>
      <c r="C61" s="36">
        <v>0</v>
      </c>
    </row>
    <row r="62" spans="1:3" ht="15">
      <c r="A62" s="35" t="s">
        <v>95</v>
      </c>
      <c r="B62" s="20">
        <v>1330.5298569038075</v>
      </c>
      <c r="C62" s="36">
        <v>0</v>
      </c>
    </row>
    <row r="63" spans="1:3" ht="15">
      <c r="A63" s="35" t="s">
        <v>96</v>
      </c>
      <c r="B63" s="20">
        <v>1116.1432734135528</v>
      </c>
      <c r="C63" s="36">
        <v>0</v>
      </c>
    </row>
    <row r="64" spans="1:3" ht="15">
      <c r="A64" s="35" t="s">
        <v>97</v>
      </c>
      <c r="B64" s="20">
        <v>751.1083556529003</v>
      </c>
      <c r="C64" s="36">
        <v>0</v>
      </c>
    </row>
    <row r="65" spans="1:3" ht="15">
      <c r="A65" s="35" t="s">
        <v>98</v>
      </c>
      <c r="B65" s="20">
        <v>1167.5888143700247</v>
      </c>
      <c r="C65" s="36">
        <v>0</v>
      </c>
    </row>
    <row r="66" spans="1:3" ht="15">
      <c r="A66" s="35" t="s">
        <v>99</v>
      </c>
      <c r="B66" s="20">
        <v>574.0998351817437</v>
      </c>
      <c r="C66" s="36">
        <v>0</v>
      </c>
    </row>
    <row r="67" spans="1:3" ht="15">
      <c r="A67" s="35" t="s">
        <v>100</v>
      </c>
      <c r="B67" s="20">
        <v>0</v>
      </c>
      <c r="C67" s="36">
        <v>0</v>
      </c>
    </row>
    <row r="68" spans="1:3" ht="15">
      <c r="A68" s="35" t="s">
        <v>101</v>
      </c>
      <c r="B68" s="20">
        <v>45.765858455099846</v>
      </c>
      <c r="C68" s="36">
        <v>0</v>
      </c>
    </row>
    <row r="69" spans="1:3" ht="15">
      <c r="A69" s="35" t="s">
        <v>102</v>
      </c>
      <c r="B69" s="20">
        <v>1166.9797624451367</v>
      </c>
      <c r="C69" s="36">
        <v>0</v>
      </c>
    </row>
    <row r="70" spans="1:3" ht="15">
      <c r="A70" s="35" t="s">
        <v>103</v>
      </c>
      <c r="B70" s="20">
        <v>1387.9165582560533</v>
      </c>
      <c r="C70" s="36">
        <v>0</v>
      </c>
    </row>
    <row r="71" spans="1:3" ht="15">
      <c r="A71" s="35" t="s">
        <v>104</v>
      </c>
      <c r="B71" s="20">
        <v>1390.4355041016897</v>
      </c>
      <c r="C71" s="36">
        <v>0</v>
      </c>
    </row>
    <row r="72" spans="1:3" ht="15">
      <c r="A72" s="35" t="s">
        <v>105</v>
      </c>
      <c r="B72" s="20">
        <v>1448.3909043634758</v>
      </c>
      <c r="C72" s="36">
        <v>0</v>
      </c>
    </row>
    <row r="73" spans="1:3" ht="15">
      <c r="A73" s="35" t="s">
        <v>106</v>
      </c>
      <c r="B73" s="20">
        <v>1416.8793531374993</v>
      </c>
      <c r="C73" s="36">
        <v>0</v>
      </c>
    </row>
    <row r="74" spans="1:3" ht="15">
      <c r="A74" s="35" t="s">
        <v>125</v>
      </c>
      <c r="B74" s="20">
        <v>1457.7554738193994</v>
      </c>
      <c r="C74" s="36">
        <v>0</v>
      </c>
    </row>
    <row r="75" spans="1:3" ht="15">
      <c r="A75" s="35" t="s">
        <v>126</v>
      </c>
      <c r="B75" s="20">
        <v>1002.0774208636776</v>
      </c>
      <c r="C75" s="36">
        <v>0</v>
      </c>
    </row>
    <row r="76" spans="1:3" ht="15">
      <c r="A76" s="35" t="s">
        <v>127</v>
      </c>
      <c r="B76" s="20">
        <v>1255.404093710479</v>
      </c>
      <c r="C76" s="36">
        <v>0</v>
      </c>
    </row>
    <row r="77" spans="1:3" ht="15">
      <c r="A77" s="35" t="s">
        <v>128</v>
      </c>
      <c r="B77" s="20">
        <v>1361.950576230164</v>
      </c>
      <c r="C77" s="36">
        <v>0</v>
      </c>
    </row>
    <row r="78" spans="1:3" ht="15">
      <c r="A78" s="35" t="s">
        <v>129</v>
      </c>
      <c r="B78" s="20">
        <v>1377.004405743543</v>
      </c>
      <c r="C78" s="36">
        <v>0</v>
      </c>
    </row>
    <row r="79" spans="1:3" ht="15">
      <c r="A79" s="35" t="s">
        <v>130</v>
      </c>
      <c r="B79" s="20">
        <v>1355.8797266003928</v>
      </c>
      <c r="C79" s="36">
        <v>0</v>
      </c>
    </row>
    <row r="80" spans="1:3" ht="15">
      <c r="A80" s="35" t="s">
        <v>131</v>
      </c>
      <c r="B80" s="20">
        <v>1363.154864727447</v>
      </c>
      <c r="C80" s="36">
        <v>0</v>
      </c>
    </row>
    <row r="81" spans="1:3" ht="15">
      <c r="A81" s="35" t="s">
        <v>132</v>
      </c>
      <c r="B81" s="20">
        <v>1385.241395061439</v>
      </c>
      <c r="C81" s="36">
        <v>0</v>
      </c>
    </row>
    <row r="82" spans="1:3" ht="15">
      <c r="A82" s="35" t="s">
        <v>133</v>
      </c>
      <c r="B82" s="20">
        <v>1335.2672074232394</v>
      </c>
      <c r="C82" s="36">
        <v>0</v>
      </c>
    </row>
    <row r="83" spans="1:3" ht="15">
      <c r="A83" s="35" t="s">
        <v>134</v>
      </c>
      <c r="B83" s="20">
        <v>1370.2293018754256</v>
      </c>
      <c r="C83" s="36">
        <v>0</v>
      </c>
    </row>
    <row r="84" spans="1:3" ht="15">
      <c r="A84" s="35" t="s">
        <v>135</v>
      </c>
      <c r="B84" s="20">
        <v>1313.5561485883138</v>
      </c>
      <c r="C84" s="36">
        <v>0</v>
      </c>
    </row>
    <row r="85" spans="1:3" ht="15">
      <c r="A85" s="35" t="s">
        <v>136</v>
      </c>
      <c r="B85" s="20">
        <v>944.3635327432515</v>
      </c>
      <c r="C85" s="36">
        <v>0</v>
      </c>
    </row>
    <row r="86" spans="1:3" ht="15">
      <c r="A86" s="35" t="s">
        <v>137</v>
      </c>
      <c r="B86" s="20">
        <v>1399.427172613106</v>
      </c>
      <c r="C86" s="36">
        <v>0</v>
      </c>
    </row>
    <row r="87" spans="1:3" ht="15">
      <c r="A87" s="35" t="s">
        <v>138</v>
      </c>
      <c r="B87" s="20">
        <v>1389.7379835855586</v>
      </c>
      <c r="C87" s="36">
        <v>0</v>
      </c>
    </row>
    <row r="88" spans="1:3" ht="15">
      <c r="A88" s="35" t="s">
        <v>139</v>
      </c>
      <c r="B88" s="20">
        <v>1453.4919840929695</v>
      </c>
      <c r="C88" s="36">
        <v>0</v>
      </c>
    </row>
    <row r="89" spans="1:3" ht="15">
      <c r="A89" s="35" t="s">
        <v>140</v>
      </c>
      <c r="B89" s="20">
        <v>1462.6707585083889</v>
      </c>
      <c r="C89" s="36">
        <v>0</v>
      </c>
    </row>
    <row r="90" spans="1:3" ht="15">
      <c r="A90" s="35" t="s">
        <v>141</v>
      </c>
      <c r="B90" s="20">
        <v>1446.3579704036356</v>
      </c>
      <c r="C90" s="36">
        <v>0</v>
      </c>
    </row>
    <row r="91" spans="1:3" ht="15">
      <c r="A91" s="35" t="s">
        <v>142</v>
      </c>
      <c r="B91" s="20">
        <v>1482.8551168598692</v>
      </c>
      <c r="C91" s="36">
        <v>0</v>
      </c>
    </row>
    <row r="92" spans="1:3" ht="15">
      <c r="A92" s="35" t="s">
        <v>143</v>
      </c>
      <c r="B92" s="20">
        <v>1455.5503904150958</v>
      </c>
      <c r="C92" s="36">
        <v>0</v>
      </c>
    </row>
    <row r="93" spans="1:3" ht="15">
      <c r="A93" s="35" t="s">
        <v>144</v>
      </c>
      <c r="B93" s="20">
        <v>1416.713322317545</v>
      </c>
      <c r="C93" s="36">
        <v>0</v>
      </c>
    </row>
    <row r="94" spans="1:3" ht="15">
      <c r="A94" s="35" t="s">
        <v>145</v>
      </c>
      <c r="B94" s="20">
        <v>848.0653411580031</v>
      </c>
      <c r="C94" s="36">
        <v>0</v>
      </c>
    </row>
    <row r="95" spans="1:3" ht="15">
      <c r="A95" s="35" t="s">
        <v>146</v>
      </c>
      <c r="B95" s="20">
        <v>123.64579651704014</v>
      </c>
      <c r="C95" s="36">
        <v>0</v>
      </c>
    </row>
    <row r="96" spans="1:3" ht="15">
      <c r="A96" s="35" t="s">
        <v>147</v>
      </c>
      <c r="B96" s="20">
        <v>537.9024314356005</v>
      </c>
      <c r="C96" s="36">
        <v>0</v>
      </c>
    </row>
    <row r="97" spans="1:3" ht="15">
      <c r="A97" s="35" t="s">
        <v>148</v>
      </c>
      <c r="B97" s="20">
        <v>484.42543433255906</v>
      </c>
      <c r="C97" s="36">
        <v>0</v>
      </c>
    </row>
    <row r="98" spans="1:3" ht="15">
      <c r="A98" s="35" t="s">
        <v>149</v>
      </c>
      <c r="B98" s="20">
        <v>1143.6248109890764</v>
      </c>
      <c r="C98" s="36">
        <v>0</v>
      </c>
    </row>
    <row r="99" spans="1:3" ht="15">
      <c r="A99" s="35" t="s">
        <v>150</v>
      </c>
      <c r="B99" s="20">
        <v>1441.5345796069491</v>
      </c>
      <c r="C99" s="36">
        <v>0</v>
      </c>
    </row>
    <row r="100" spans="1:3" ht="15">
      <c r="A100" s="35" t="s">
        <v>151</v>
      </c>
      <c r="B100" s="20">
        <v>1454.8329967676575</v>
      </c>
      <c r="C100" s="36">
        <v>0</v>
      </c>
    </row>
    <row r="101" spans="1:3" ht="15">
      <c r="A101" s="35" t="s">
        <v>152</v>
      </c>
      <c r="B101" s="20">
        <v>1346.2598021097365</v>
      </c>
      <c r="C101" s="36">
        <v>0</v>
      </c>
    </row>
    <row r="102" spans="1:3" ht="15">
      <c r="A102" s="35" t="s">
        <v>153</v>
      </c>
      <c r="B102" s="20">
        <v>1488.4455524314512</v>
      </c>
      <c r="C102" s="36">
        <v>0</v>
      </c>
    </row>
    <row r="103" spans="1:3" ht="15">
      <c r="A103" s="35" t="s">
        <v>154</v>
      </c>
      <c r="B103" s="20">
        <v>1255.406689826275</v>
      </c>
      <c r="C103" s="36">
        <v>0</v>
      </c>
    </row>
    <row r="104" spans="1:3" ht="15">
      <c r="A104" s="35" t="s">
        <v>155</v>
      </c>
      <c r="B104" s="20">
        <v>1576.9396333451602</v>
      </c>
      <c r="C104" s="36">
        <v>0</v>
      </c>
    </row>
    <row r="105" spans="1:3" ht="15">
      <c r="A105" s="11" t="s">
        <v>5</v>
      </c>
      <c r="B105" s="12">
        <f>ROUND(SUM(B5:B104),1)</f>
        <v>108528.5</v>
      </c>
      <c r="C105" s="12">
        <f>SUM(C5:C104)</f>
        <v>210.5</v>
      </c>
    </row>
  </sheetData>
  <sheetProtection/>
  <mergeCells count="1">
    <mergeCell ref="E29:M29"/>
  </mergeCells>
  <hyperlinks>
    <hyperlink ref="L1" r:id="rId1" display="http://web.mit.edu/mit_energy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C20" sqref="C20:E20"/>
    </sheetView>
  </sheetViews>
  <sheetFormatPr defaultColWidth="9.140625" defaultRowHeight="15"/>
  <cols>
    <col min="1" max="1" width="9.140625" style="13" customWidth="1"/>
    <col min="2" max="2" width="20.7109375" style="13" customWidth="1"/>
    <col min="3" max="5" width="10.7109375" style="13" customWidth="1"/>
    <col min="6" max="16384" width="9.140625" style="13" customWidth="1"/>
  </cols>
  <sheetData>
    <row r="2" ht="18">
      <c r="B2" s="26" t="s">
        <v>26</v>
      </c>
    </row>
    <row r="4" spans="2:5" ht="15">
      <c r="B4" s="60" t="s">
        <v>3</v>
      </c>
      <c r="C4" s="60" t="s">
        <v>4</v>
      </c>
      <c r="D4" s="60"/>
      <c r="E4" s="60"/>
    </row>
    <row r="5" spans="2:5" ht="15">
      <c r="B5" s="60"/>
      <c r="C5" s="42">
        <v>2009</v>
      </c>
      <c r="D5" s="42">
        <v>2010</v>
      </c>
      <c r="E5" s="42">
        <v>2011</v>
      </c>
    </row>
    <row r="6" spans="2:5" s="14" customFormat="1" ht="28.5">
      <c r="B6" s="60"/>
      <c r="C6" s="43" t="s">
        <v>8</v>
      </c>
      <c r="D6" s="43" t="s">
        <v>8</v>
      </c>
      <c r="E6" s="43" t="s">
        <v>8</v>
      </c>
    </row>
    <row r="7" spans="2:5" ht="15">
      <c r="B7" s="44" t="s">
        <v>9</v>
      </c>
      <c r="C7" s="45" t="s">
        <v>21</v>
      </c>
      <c r="D7" s="31">
        <f>'LVIV 1PV - ER VALUES'!F14</f>
        <v>5019.58108233512</v>
      </c>
      <c r="E7" s="31">
        <f>'LVIV 1PV - ER VALUES'!F26</f>
        <v>4870.427059550661</v>
      </c>
    </row>
    <row r="8" spans="2:5" ht="15">
      <c r="B8" s="44" t="s">
        <v>10</v>
      </c>
      <c r="C8" s="45" t="s">
        <v>21</v>
      </c>
      <c r="D8" s="31">
        <f>'LVIV 1PV - ER VALUES'!F15</f>
        <v>4094.9647591983157</v>
      </c>
      <c r="E8" s="31">
        <f>'LVIV 1PV - ER VALUES'!F27</f>
        <v>5474.7288488398035</v>
      </c>
    </row>
    <row r="9" spans="2:5" ht="15">
      <c r="B9" s="44" t="s">
        <v>11</v>
      </c>
      <c r="C9" s="45" t="s">
        <v>21</v>
      </c>
      <c r="D9" s="31">
        <f>'LVIV 1PV - ER VALUES'!F16</f>
        <v>4298.805423016118</v>
      </c>
      <c r="E9" s="45" t="s">
        <v>21</v>
      </c>
    </row>
    <row r="10" spans="2:5" ht="15">
      <c r="B10" s="44" t="s">
        <v>12</v>
      </c>
      <c r="C10" s="31">
        <f>'LVIV 1PV - ER VALUES'!F5</f>
        <v>0</v>
      </c>
      <c r="D10" s="31">
        <f>'LVIV 1PV - ER VALUES'!F17</f>
        <v>3900.5174332617867</v>
      </c>
      <c r="E10" s="45" t="s">
        <v>21</v>
      </c>
    </row>
    <row r="11" spans="2:5" ht="15">
      <c r="B11" s="44" t="s">
        <v>13</v>
      </c>
      <c r="C11" s="31">
        <f>'LVIV 1PV - ER VALUES'!F6</f>
        <v>2269.2554033520123</v>
      </c>
      <c r="D11" s="31">
        <f>'LVIV 1PV - ER VALUES'!F18</f>
        <v>4756.903034061545</v>
      </c>
      <c r="E11" s="45" t="s">
        <v>21</v>
      </c>
    </row>
    <row r="12" spans="2:5" ht="15">
      <c r="B12" s="44" t="s">
        <v>14</v>
      </c>
      <c r="C12" s="31">
        <f>'LVIV 1PV - ER VALUES'!F7</f>
        <v>6426.66128814845</v>
      </c>
      <c r="D12" s="31">
        <f>'LVIV 1PV - ER VALUES'!F19</f>
        <v>2299.652576022897</v>
      </c>
      <c r="E12" s="45" t="s">
        <v>21</v>
      </c>
    </row>
    <row r="13" spans="2:5" ht="15">
      <c r="B13" s="44" t="s">
        <v>15</v>
      </c>
      <c r="C13" s="31">
        <f>ROUNDUP('LVIV 1PV - ER VALUES'!F8,0)</f>
        <v>6998</v>
      </c>
      <c r="D13" s="31">
        <f>'LVIV 1PV - ER VALUES'!F20</f>
        <v>6298.305629594181</v>
      </c>
      <c r="E13" s="45" t="s">
        <v>21</v>
      </c>
    </row>
    <row r="14" spans="2:5" ht="15">
      <c r="B14" s="44" t="s">
        <v>16</v>
      </c>
      <c r="C14" s="31">
        <f>'LVIV 1PV - ER VALUES'!F9</f>
        <v>5011.897156240939</v>
      </c>
      <c r="D14" s="31">
        <f>'LVIV 1PV - ER VALUES'!F21</f>
        <v>5592.081486122176</v>
      </c>
      <c r="E14" s="45" t="s">
        <v>21</v>
      </c>
    </row>
    <row r="15" spans="2:5" ht="15">
      <c r="B15" s="44" t="s">
        <v>17</v>
      </c>
      <c r="C15" s="31">
        <f>'LVIV 1PV - ER VALUES'!F10</f>
        <v>5276.139560426028</v>
      </c>
      <c r="D15" s="31">
        <f>'LVIV 1PV - ER VALUES'!F22</f>
        <v>5835.13715871265</v>
      </c>
      <c r="E15" s="45" t="s">
        <v>21</v>
      </c>
    </row>
    <row r="16" spans="2:5" ht="15">
      <c r="B16" s="44" t="s">
        <v>18</v>
      </c>
      <c r="C16" s="31">
        <f>'LVIV 1PV - ER VALUES'!F11</f>
        <v>5104.6774242350275</v>
      </c>
      <c r="D16" s="31">
        <f>'LVIV 1PV - ER VALUES'!F23</f>
        <v>5634.325966905413</v>
      </c>
      <c r="E16" s="45" t="s">
        <v>21</v>
      </c>
    </row>
    <row r="17" spans="2:5" ht="15">
      <c r="B17" s="44" t="s">
        <v>19</v>
      </c>
      <c r="C17" s="31">
        <f>ROUNDDOWN('LVIV 1PV - ER VALUES'!F12,0)</f>
        <v>4741</v>
      </c>
      <c r="D17" s="31">
        <f>'LVIV 1PV - ER VALUES'!F24</f>
        <v>6261.247369983462</v>
      </c>
      <c r="E17" s="45" t="s">
        <v>21</v>
      </c>
    </row>
    <row r="18" spans="2:5" ht="15">
      <c r="B18" s="44" t="s">
        <v>20</v>
      </c>
      <c r="C18" s="31">
        <f>'LVIV 1PV - ER VALUES'!F13</f>
        <v>4551.580735942347</v>
      </c>
      <c r="D18" s="31">
        <f>'LVIV 1PV - ER VALUES'!F25</f>
        <v>3812.3193327430854</v>
      </c>
      <c r="E18" s="45" t="s">
        <v>21</v>
      </c>
    </row>
    <row r="19" spans="2:5" ht="28.5">
      <c r="B19" s="46" t="s">
        <v>22</v>
      </c>
      <c r="C19" s="48">
        <f>'LVIV 1PV - ER VALUES'!J5</f>
        <v>40379.5</v>
      </c>
      <c r="D19" s="48">
        <f>'LVIV 1PV - ER VALUES'!J6</f>
        <v>57803.84125195675</v>
      </c>
      <c r="E19" s="48">
        <f>'LVIV 1PV - ER VALUES'!J7</f>
        <v>10345.155908390465</v>
      </c>
    </row>
    <row r="20" spans="2:5" ht="27">
      <c r="B20" s="47" t="s">
        <v>23</v>
      </c>
      <c r="C20" s="61">
        <f>'LVIV 1PV - ER VALUES'!J8</f>
        <v>108528.5</v>
      </c>
      <c r="D20" s="61"/>
      <c r="E20" s="61"/>
    </row>
  </sheetData>
  <sheetProtection/>
  <mergeCells count="3">
    <mergeCell ref="B4:B6"/>
    <mergeCell ref="C20:E20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13" customWidth="1"/>
    <col min="2" max="2" width="45.7109375" style="28" customWidth="1"/>
    <col min="3" max="3" width="30.7109375" style="13" customWidth="1"/>
    <col min="4" max="16384" width="9.140625" style="13" customWidth="1"/>
  </cols>
  <sheetData>
    <row r="4" spans="2:3" s="14" customFormat="1" ht="54.75" customHeight="1">
      <c r="B4" s="52" t="s">
        <v>27</v>
      </c>
      <c r="C4" s="27" t="s">
        <v>182</v>
      </c>
    </row>
    <row r="5" spans="2:3" ht="15">
      <c r="B5" s="29" t="s">
        <v>163</v>
      </c>
      <c r="C5" s="32">
        <f>'LVIV 1PV - ER VALUES'!L5</f>
        <v>0.518668250373</v>
      </c>
    </row>
    <row r="6" spans="2:3" ht="15">
      <c r="B6" s="29" t="s">
        <v>164</v>
      </c>
      <c r="C6" s="32">
        <f>'LVIV 1PV - ER VALUES'!L6</f>
        <v>0.047029504567499984</v>
      </c>
    </row>
    <row r="7" spans="2:3" ht="15">
      <c r="B7" s="29" t="s">
        <v>165</v>
      </c>
      <c r="C7" s="32">
        <f>'LVIV 1PV - ER VALUES'!L7</f>
        <v>0</v>
      </c>
    </row>
    <row r="8" spans="2:3" s="15" customFormat="1" ht="18">
      <c r="B8" s="30" t="s">
        <v>31</v>
      </c>
      <c r="C8" s="54">
        <f>SUM(C5:C7)</f>
        <v>0.5656977549405</v>
      </c>
    </row>
    <row r="10" ht="15">
      <c r="B10" s="3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C1">
      <selection activeCell="E8" sqref="E8"/>
    </sheetView>
  </sheetViews>
  <sheetFormatPr defaultColWidth="9.140625" defaultRowHeight="15"/>
  <cols>
    <col min="1" max="1" width="9.140625" style="13" customWidth="1"/>
    <col min="2" max="2" width="45.7109375" style="28" customWidth="1"/>
    <col min="3" max="5" width="25.7109375" style="13" customWidth="1"/>
    <col min="6" max="16384" width="9.140625" style="13" customWidth="1"/>
  </cols>
  <sheetData>
    <row r="2" ht="15">
      <c r="B2" s="26"/>
    </row>
    <row r="4" spans="2:5" s="14" customFormat="1" ht="54.75" customHeight="1">
      <c r="B4" s="52" t="s">
        <v>27</v>
      </c>
      <c r="C4" s="27" t="s">
        <v>28</v>
      </c>
      <c r="D4" s="27" t="s">
        <v>182</v>
      </c>
      <c r="E4" s="27" t="s">
        <v>30</v>
      </c>
    </row>
    <row r="5" spans="2:5" ht="15">
      <c r="B5" s="29" t="s">
        <v>163</v>
      </c>
      <c r="C5" s="31">
        <f>'LVIV 1PV - ER VALUES'!J5</f>
        <v>40379.5</v>
      </c>
      <c r="D5" s="31">
        <f>'Annex 1-Table A.1.2'!C5</f>
        <v>0.518668250373</v>
      </c>
      <c r="E5" s="31">
        <f>C5-D5</f>
        <v>40378.98133174963</v>
      </c>
    </row>
    <row r="6" spans="2:5" ht="15">
      <c r="B6" s="29" t="s">
        <v>164</v>
      </c>
      <c r="C6" s="31">
        <f>'LVIV 1PV - ER VALUES'!J6</f>
        <v>57803.84125195675</v>
      </c>
      <c r="D6" s="31">
        <f>'Annex 1-Table A.1.2'!C6</f>
        <v>0.047029504567499984</v>
      </c>
      <c r="E6" s="31">
        <f>C6-D6</f>
        <v>57803.79422245218</v>
      </c>
    </row>
    <row r="7" spans="2:5" ht="15">
      <c r="B7" s="29" t="s">
        <v>165</v>
      </c>
      <c r="C7" s="31">
        <f>'LVIV 1PV - ER VALUES'!J7</f>
        <v>10345.155908390465</v>
      </c>
      <c r="D7" s="31">
        <f>'Annex 1-Table A.1.2'!C7</f>
        <v>0</v>
      </c>
      <c r="E7" s="31">
        <f>C7-D7</f>
        <v>10345.155908390465</v>
      </c>
    </row>
    <row r="8" spans="2:5" s="15" customFormat="1" ht="18">
      <c r="B8" s="49" t="s">
        <v>29</v>
      </c>
      <c r="C8" s="50">
        <f>'Annex 1-Table A.1.1'!C20:E20</f>
        <v>108528.5</v>
      </c>
      <c r="D8" s="50">
        <f>'Annex 1-Table A.1.2'!C8</f>
        <v>0.5656977549405</v>
      </c>
      <c r="E8" s="51">
        <f>SUM(E5:E7)</f>
        <v>108527.93146259227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 SP/GAFSA/CCM</Manager>
  <Company>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1PV LVIV ERUs FINAL SUMMARY</dc:title>
  <dc:subject>LVIV ERUs SUMMARY</dc:subject>
  <dc:creator>SP</dc:creator>
  <cp:keywords>LVIV JI Landfill Project, JI Verification</cp:keywords>
  <dc:description>Default Approach</dc:description>
  <cp:lastModifiedBy>PSN-1</cp:lastModifiedBy>
  <cp:lastPrinted>2010-09-26T18:50:46Z</cp:lastPrinted>
  <dcterms:created xsi:type="dcterms:W3CDTF">2010-08-05T12:25:00Z</dcterms:created>
  <dcterms:modified xsi:type="dcterms:W3CDTF">2012-02-24T13:04:05Z</dcterms:modified>
  <cp:category>LVIV JI LANDFILL PROJECT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